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W:\Translational research\Blood Spot Project\NGS\"/>
    </mc:Choice>
  </mc:AlternateContent>
  <bookViews>
    <workbookView xWindow="0" yWindow="0" windowWidth="19200" windowHeight="10260" firstSheet="3" activeTab="6"/>
  </bookViews>
  <sheets>
    <sheet name="Adapters&amp;Primers" sheetId="16" r:id="rId1"/>
    <sheet name="Experiment 1" sheetId="1" r:id="rId2"/>
    <sheet name="Experiment 2" sheetId="2" r:id="rId3"/>
    <sheet name="Experiment 3 " sheetId="3" r:id="rId4"/>
    <sheet name="Experiment 4" sheetId="7" r:id="rId5"/>
    <sheet name="Experiment 5" sheetId="8" r:id="rId6"/>
    <sheet name="Experiment 6" sheetId="9" r:id="rId7"/>
    <sheet name="Experiment 7" sheetId="15" r:id="rId8"/>
    <sheet name="Exp 7.1" sheetId="17" r:id="rId9"/>
    <sheet name="Comparing ROIs" sheetId="18" r:id="rId10"/>
    <sheet name="Sheet1" sheetId="19" r:id="rId11"/>
    <sheet name="Sheet2" sheetId="20" r:id="rId12"/>
    <sheet name="Sheet3" sheetId="21" r:id="rId13"/>
    <sheet name="Seq Runs" sheetId="13" r:id="rId14"/>
    <sheet name="Reagent storage" sheetId="5" r:id="rId15"/>
  </sheets>
  <definedNames>
    <definedName name="_xlnm._FilterDatabase" localSheetId="2" hidden="1">'Experiment 2'!$A$34:$H$50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V35" i="17" l="1"/>
  <c r="W35" i="17" s="1"/>
  <c r="X35" i="17" s="1"/>
  <c r="Z35" i="17" s="1"/>
  <c r="V34" i="17"/>
  <c r="W34" i="17" s="1"/>
  <c r="X34" i="17" s="1"/>
  <c r="Z34" i="17" s="1"/>
  <c r="V33" i="17"/>
  <c r="W33" i="17" s="1"/>
  <c r="X33" i="17" s="1"/>
  <c r="Z33" i="17" s="1"/>
  <c r="V32" i="17"/>
  <c r="W32" i="17" s="1"/>
  <c r="X32" i="17" s="1"/>
  <c r="Z32" i="17" s="1"/>
  <c r="V31" i="17"/>
  <c r="W31" i="17" s="1"/>
  <c r="X31" i="17" s="1"/>
  <c r="Z31" i="17" s="1"/>
  <c r="V30" i="17"/>
  <c r="W30" i="17" s="1"/>
  <c r="X30" i="17" s="1"/>
  <c r="Z30" i="17" s="1"/>
  <c r="V29" i="17"/>
  <c r="W29" i="17" s="1"/>
  <c r="X29" i="17" s="1"/>
  <c r="Z29" i="17" s="1"/>
  <c r="V28" i="17"/>
  <c r="W28" i="17" s="1"/>
  <c r="X28" i="17" s="1"/>
  <c r="Z28" i="17" s="1"/>
  <c r="V27" i="17"/>
  <c r="W27" i="17" s="1"/>
  <c r="X27" i="17" s="1"/>
  <c r="Z27" i="17" s="1"/>
  <c r="V26" i="17"/>
  <c r="W26" i="17" s="1"/>
  <c r="X26" i="17" s="1"/>
  <c r="Z26" i="17" s="1"/>
  <c r="V25" i="17"/>
  <c r="W25" i="17" s="1"/>
  <c r="X25" i="17" s="1"/>
  <c r="Z25" i="17" s="1"/>
  <c r="V24" i="17"/>
  <c r="W24" i="17" s="1"/>
  <c r="X24" i="17" s="1"/>
  <c r="Z24" i="17" s="1"/>
  <c r="V23" i="17"/>
  <c r="W23" i="17" s="1"/>
  <c r="X23" i="17" s="1"/>
  <c r="Z23" i="17" s="1"/>
  <c r="V22" i="17"/>
  <c r="W22" i="17" s="1"/>
  <c r="X22" i="17" s="1"/>
  <c r="Z22" i="17" s="1"/>
  <c r="V21" i="17"/>
  <c r="W21" i="17" s="1"/>
  <c r="X21" i="17" s="1"/>
  <c r="Z21" i="17" s="1"/>
  <c r="V20" i="17"/>
  <c r="W20" i="17" s="1"/>
  <c r="X20" i="17" s="1"/>
  <c r="Z20" i="17" s="1"/>
  <c r="P21" i="17"/>
  <c r="Q21" i="17" l="1"/>
  <c r="R21" i="17" s="1"/>
  <c r="T21" i="17" s="1"/>
  <c r="P35" i="17"/>
  <c r="Q35" i="17" s="1"/>
  <c r="R35" i="17" s="1"/>
  <c r="T35" i="17" s="1"/>
  <c r="P34" i="17"/>
  <c r="Q34" i="17" s="1"/>
  <c r="R34" i="17" s="1"/>
  <c r="T34" i="17" s="1"/>
  <c r="P33" i="17"/>
  <c r="Q33" i="17" s="1"/>
  <c r="R33" i="17" s="1"/>
  <c r="T33" i="17" s="1"/>
  <c r="P32" i="17"/>
  <c r="Q32" i="17" s="1"/>
  <c r="R32" i="17" s="1"/>
  <c r="T32" i="17" s="1"/>
  <c r="P31" i="17"/>
  <c r="Q31" i="17" s="1"/>
  <c r="R31" i="17" s="1"/>
  <c r="T31" i="17" s="1"/>
  <c r="P30" i="17"/>
  <c r="Q30" i="17" s="1"/>
  <c r="R30" i="17" s="1"/>
  <c r="T30" i="17" s="1"/>
  <c r="P29" i="17"/>
  <c r="Q29" i="17" s="1"/>
  <c r="R29" i="17" s="1"/>
  <c r="T29" i="17" s="1"/>
  <c r="P28" i="17"/>
  <c r="Q28" i="17" s="1"/>
  <c r="R28" i="17" s="1"/>
  <c r="T28" i="17" s="1"/>
  <c r="P27" i="17"/>
  <c r="Q27" i="17" s="1"/>
  <c r="R27" i="17" s="1"/>
  <c r="T27" i="17" s="1"/>
  <c r="P26" i="17"/>
  <c r="Q26" i="17" s="1"/>
  <c r="R26" i="17" s="1"/>
  <c r="T26" i="17" s="1"/>
  <c r="P25" i="17"/>
  <c r="Q25" i="17" s="1"/>
  <c r="R25" i="17" s="1"/>
  <c r="T25" i="17" s="1"/>
  <c r="P24" i="17"/>
  <c r="Q24" i="17" s="1"/>
  <c r="R24" i="17" s="1"/>
  <c r="T24" i="17" s="1"/>
  <c r="P23" i="17"/>
  <c r="Q23" i="17" s="1"/>
  <c r="R23" i="17" s="1"/>
  <c r="T23" i="17" s="1"/>
  <c r="P22" i="17"/>
  <c r="Q22" i="17" s="1"/>
  <c r="R22" i="17" s="1"/>
  <c r="T22" i="17" s="1"/>
  <c r="P20" i="17"/>
  <c r="Q20" i="17" s="1"/>
  <c r="R20" i="17" s="1"/>
  <c r="T20" i="17" s="1"/>
  <c r="N16" i="9"/>
  <c r="G35" i="17"/>
  <c r="H35" i="17" s="1"/>
  <c r="G34" i="17"/>
  <c r="H34" i="17" s="1"/>
  <c r="G33" i="17"/>
  <c r="H33" i="17" s="1"/>
  <c r="G32" i="17"/>
  <c r="H32" i="17" s="1"/>
  <c r="G31" i="17"/>
  <c r="H31" i="17" s="1"/>
  <c r="G30" i="17"/>
  <c r="H30" i="17" s="1"/>
  <c r="G29" i="17"/>
  <c r="H29" i="17" s="1"/>
  <c r="G28" i="17"/>
  <c r="H28" i="17" s="1"/>
  <c r="G27" i="17"/>
  <c r="H27" i="17" s="1"/>
  <c r="G26" i="17"/>
  <c r="H26" i="17" s="1"/>
  <c r="G25" i="17"/>
  <c r="H25" i="17" s="1"/>
  <c r="G24" i="17"/>
  <c r="H24" i="17" s="1"/>
  <c r="G23" i="17"/>
  <c r="H23" i="17" s="1"/>
  <c r="G22" i="17"/>
  <c r="H22" i="17" s="1"/>
  <c r="G21" i="17"/>
  <c r="H21" i="17" s="1"/>
  <c r="E9" i="15" l="1"/>
  <c r="F9" i="15" s="1"/>
  <c r="E10" i="15"/>
  <c r="F10" i="15" s="1"/>
  <c r="E11" i="15"/>
  <c r="F11" i="15" s="1"/>
  <c r="E12" i="15"/>
  <c r="F12" i="15" s="1"/>
  <c r="E13" i="15"/>
  <c r="F13" i="15" s="1"/>
  <c r="E14" i="15"/>
  <c r="F14" i="15" s="1"/>
  <c r="E15" i="15"/>
  <c r="F15" i="15" s="1"/>
  <c r="E16" i="15"/>
  <c r="F16" i="15" s="1"/>
  <c r="E17" i="15"/>
  <c r="F17" i="15" s="1"/>
  <c r="E18" i="15"/>
  <c r="F18" i="15" s="1"/>
  <c r="E19" i="15"/>
  <c r="F19" i="15" s="1"/>
  <c r="E20" i="15"/>
  <c r="F20" i="15" s="1"/>
  <c r="E21" i="15"/>
  <c r="F21" i="15" s="1"/>
  <c r="E22" i="15"/>
  <c r="F22" i="15" s="1"/>
  <c r="E23" i="15"/>
  <c r="F23" i="15" s="1"/>
  <c r="E24" i="15"/>
  <c r="F24" i="15" s="1"/>
  <c r="E8" i="15"/>
  <c r="F8" i="15" s="1"/>
  <c r="W18" i="7" l="1"/>
  <c r="W19" i="7"/>
  <c r="W20" i="7"/>
  <c r="W21" i="7"/>
  <c r="W22" i="7"/>
  <c r="W23" i="7"/>
  <c r="W24" i="7"/>
  <c r="W25" i="7"/>
  <c r="W26" i="7"/>
  <c r="W27" i="7"/>
  <c r="W29" i="7"/>
  <c r="W30" i="7"/>
  <c r="W31" i="7"/>
  <c r="W32" i="7"/>
  <c r="W17" i="7"/>
  <c r="U32" i="7"/>
  <c r="U31" i="7"/>
  <c r="U30" i="7"/>
  <c r="U29" i="7"/>
  <c r="U27" i="7"/>
  <c r="U26" i="7"/>
  <c r="U25" i="7"/>
  <c r="U24" i="7"/>
  <c r="U23" i="7"/>
  <c r="U22" i="7"/>
  <c r="U21" i="7"/>
  <c r="U20" i="7"/>
  <c r="U19" i="7"/>
  <c r="U18" i="7"/>
  <c r="U17" i="7"/>
  <c r="T32" i="7"/>
  <c r="T31" i="7"/>
  <c r="T30" i="7"/>
  <c r="T29" i="7"/>
  <c r="T27" i="7"/>
  <c r="T26" i="7"/>
  <c r="T25" i="7"/>
  <c r="T24" i="7"/>
  <c r="T23" i="7"/>
  <c r="T22" i="7"/>
  <c r="T21" i="7"/>
  <c r="T20" i="7"/>
  <c r="T19" i="7"/>
  <c r="T18" i="7"/>
  <c r="S32" i="7"/>
  <c r="S31" i="7"/>
  <c r="S30" i="7"/>
  <c r="S29" i="7"/>
  <c r="S28" i="7"/>
  <c r="T28" i="7" s="1"/>
  <c r="U28" i="7" s="1"/>
  <c r="W28" i="7" s="1"/>
  <c r="S27" i="7"/>
  <c r="S26" i="7"/>
  <c r="S25" i="7"/>
  <c r="S24" i="7"/>
  <c r="S23" i="7"/>
  <c r="S22" i="7"/>
  <c r="S21" i="7"/>
  <c r="S20" i="7"/>
  <c r="S19" i="7"/>
  <c r="S18" i="7"/>
  <c r="S17" i="7"/>
  <c r="T17" i="7" s="1"/>
  <c r="M32" i="7" l="1"/>
  <c r="M31" i="7"/>
  <c r="M30" i="7"/>
  <c r="M29" i="7"/>
  <c r="M28" i="7"/>
  <c r="M27" i="7"/>
  <c r="M26" i="7"/>
  <c r="M25" i="7"/>
  <c r="M24" i="7"/>
  <c r="M23" i="7"/>
  <c r="M22" i="7"/>
  <c r="M21" i="7"/>
  <c r="M20" i="7"/>
  <c r="M19" i="7"/>
  <c r="M18" i="7"/>
  <c r="M17" i="7"/>
  <c r="I33" i="7"/>
  <c r="X30" i="9" l="1"/>
  <c r="X29" i="9"/>
  <c r="X28" i="9"/>
  <c r="X27" i="9"/>
  <c r="X26" i="9"/>
  <c r="X25" i="9"/>
  <c r="X24" i="9"/>
  <c r="X23" i="9"/>
  <c r="X22" i="9"/>
  <c r="X21" i="9"/>
  <c r="X20" i="9"/>
  <c r="X19" i="9"/>
  <c r="X18" i="9"/>
  <c r="X17" i="9"/>
  <c r="X16" i="9"/>
  <c r="X15" i="9"/>
  <c r="V30" i="9"/>
  <c r="V29" i="9"/>
  <c r="V28" i="9"/>
  <c r="V27" i="9"/>
  <c r="V26" i="9"/>
  <c r="V25" i="9"/>
  <c r="V24" i="9"/>
  <c r="V23" i="9"/>
  <c r="V22" i="9"/>
  <c r="V21" i="9"/>
  <c r="V20" i="9"/>
  <c r="V19" i="9"/>
  <c r="V18" i="9"/>
  <c r="V17" i="9"/>
  <c r="V16" i="9"/>
  <c r="V15" i="9"/>
  <c r="U30" i="9"/>
  <c r="U29" i="9"/>
  <c r="U28" i="9"/>
  <c r="U27" i="9"/>
  <c r="U26" i="9"/>
  <c r="U25" i="9"/>
  <c r="U24" i="9"/>
  <c r="U23" i="9"/>
  <c r="U22" i="9"/>
  <c r="U21" i="9"/>
  <c r="U20" i="9"/>
  <c r="U19" i="9"/>
  <c r="U18" i="9"/>
  <c r="U17" i="9"/>
  <c r="U16" i="9"/>
  <c r="U15" i="9"/>
  <c r="T30" i="9"/>
  <c r="T29" i="9"/>
  <c r="T28" i="9"/>
  <c r="T27" i="9"/>
  <c r="T26" i="9"/>
  <c r="T25" i="9"/>
  <c r="T24" i="9"/>
  <c r="T23" i="9"/>
  <c r="T22" i="9"/>
  <c r="T21" i="9"/>
  <c r="T20" i="9"/>
  <c r="T19" i="9"/>
  <c r="T18" i="9"/>
  <c r="T17" i="9"/>
  <c r="T16" i="9"/>
  <c r="T15" i="9"/>
  <c r="N17" i="8" l="1"/>
  <c r="R30" i="9"/>
  <c r="R29" i="9"/>
  <c r="R28" i="9"/>
  <c r="R27" i="9"/>
  <c r="R26" i="9"/>
  <c r="R25" i="9"/>
  <c r="R24" i="9"/>
  <c r="R23" i="9"/>
  <c r="R22" i="9"/>
  <c r="R21" i="9"/>
  <c r="R20" i="9"/>
  <c r="R19" i="9"/>
  <c r="R18" i="9"/>
  <c r="R17" i="9"/>
  <c r="R15" i="9"/>
  <c r="P30" i="9"/>
  <c r="P29" i="9"/>
  <c r="P28" i="9"/>
  <c r="P27" i="9"/>
  <c r="P26" i="9"/>
  <c r="P25" i="9"/>
  <c r="P24" i="9"/>
  <c r="P23" i="9"/>
  <c r="P22" i="9"/>
  <c r="P21" i="9"/>
  <c r="P20" i="9"/>
  <c r="P19" i="9"/>
  <c r="P18" i="9"/>
  <c r="P17" i="9"/>
  <c r="P15" i="9"/>
  <c r="O30" i="9"/>
  <c r="O29" i="9"/>
  <c r="O28" i="9"/>
  <c r="O27" i="9"/>
  <c r="O26" i="9"/>
  <c r="O25" i="9"/>
  <c r="O24" i="9"/>
  <c r="O23" i="9"/>
  <c r="O22" i="9"/>
  <c r="O21" i="9"/>
  <c r="O20" i="9"/>
  <c r="O19" i="9"/>
  <c r="O18" i="9"/>
  <c r="O17" i="9"/>
  <c r="O16" i="9"/>
  <c r="P16" i="9" s="1"/>
  <c r="R16" i="9" s="1"/>
  <c r="O15" i="9"/>
  <c r="N30" i="9"/>
  <c r="N29" i="9"/>
  <c r="N28" i="9"/>
  <c r="N27" i="9"/>
  <c r="N26" i="9"/>
  <c r="N25" i="9"/>
  <c r="N24" i="9"/>
  <c r="N23" i="9"/>
  <c r="N22" i="9"/>
  <c r="N21" i="9"/>
  <c r="N20" i="9"/>
  <c r="N19" i="9"/>
  <c r="N18" i="9"/>
  <c r="N17" i="9"/>
  <c r="N15" i="9"/>
  <c r="F30" i="9" l="1"/>
  <c r="F29" i="9"/>
  <c r="F28" i="9"/>
  <c r="F27" i="9"/>
  <c r="F26" i="9"/>
  <c r="F25" i="9"/>
  <c r="F24" i="9"/>
  <c r="F23" i="9"/>
  <c r="F22" i="9"/>
  <c r="F21" i="9"/>
  <c r="F20" i="9"/>
  <c r="F19" i="9"/>
  <c r="F18" i="9"/>
  <c r="F17" i="9"/>
  <c r="F16" i="9"/>
  <c r="F15" i="9"/>
  <c r="E30" i="9" l="1"/>
  <c r="E29" i="9"/>
  <c r="E28" i="9"/>
  <c r="E27" i="9"/>
  <c r="E26" i="9"/>
  <c r="E25" i="9"/>
  <c r="E24" i="9"/>
  <c r="E23" i="9"/>
  <c r="E22" i="9"/>
  <c r="E21" i="9"/>
  <c r="E20" i="9"/>
  <c r="E19" i="9"/>
  <c r="E18" i="9"/>
  <c r="E17" i="9"/>
  <c r="E16" i="9"/>
  <c r="E15" i="9"/>
  <c r="X38" i="8" l="1"/>
  <c r="X37" i="8"/>
  <c r="X36" i="8"/>
  <c r="X35" i="8"/>
  <c r="X34" i="8"/>
  <c r="X33" i="8"/>
  <c r="X32" i="8"/>
  <c r="X31" i="8"/>
  <c r="X30" i="8"/>
  <c r="X29" i="8"/>
  <c r="X28" i="8"/>
  <c r="X27" i="8"/>
  <c r="X26" i="8"/>
  <c r="X25" i="8"/>
  <c r="X24" i="8"/>
  <c r="X23" i="8"/>
  <c r="X22" i="8"/>
  <c r="X21" i="8"/>
  <c r="X20" i="8"/>
  <c r="X19" i="8"/>
  <c r="X18" i="8"/>
  <c r="X17" i="8"/>
  <c r="X16" i="8"/>
  <c r="X15" i="8"/>
  <c r="E27" i="8" l="1"/>
  <c r="V38" i="8"/>
  <c r="V37" i="8"/>
  <c r="V36" i="8"/>
  <c r="V35" i="8"/>
  <c r="V34" i="8"/>
  <c r="V33" i="8"/>
  <c r="V32" i="8"/>
  <c r="V31" i="8"/>
  <c r="V30" i="8"/>
  <c r="V29" i="8"/>
  <c r="V28" i="8"/>
  <c r="V27" i="8"/>
  <c r="V26" i="8"/>
  <c r="V25" i="8"/>
  <c r="V24" i="8"/>
  <c r="V23" i="8"/>
  <c r="V22" i="8"/>
  <c r="V21" i="8"/>
  <c r="V20" i="8"/>
  <c r="V19" i="8"/>
  <c r="V18" i="8"/>
  <c r="V17" i="8"/>
  <c r="V16" i="8"/>
  <c r="V15" i="8"/>
  <c r="U38" i="8"/>
  <c r="U37" i="8"/>
  <c r="U36" i="8"/>
  <c r="U35" i="8"/>
  <c r="U34" i="8"/>
  <c r="U33" i="8"/>
  <c r="U32" i="8"/>
  <c r="U31" i="8"/>
  <c r="U30" i="8"/>
  <c r="U29" i="8"/>
  <c r="U28" i="8"/>
  <c r="U27" i="8"/>
  <c r="U26" i="8"/>
  <c r="U25" i="8"/>
  <c r="U24" i="8"/>
  <c r="U23" i="8"/>
  <c r="U22" i="8"/>
  <c r="U21" i="8"/>
  <c r="U20" i="8"/>
  <c r="U19" i="8"/>
  <c r="U18" i="8"/>
  <c r="U17" i="8"/>
  <c r="U16" i="8"/>
  <c r="U15" i="8"/>
  <c r="T38" i="8"/>
  <c r="T37" i="8"/>
  <c r="T36" i="8"/>
  <c r="T35" i="8"/>
  <c r="T34" i="8"/>
  <c r="T33" i="8"/>
  <c r="T32" i="8"/>
  <c r="T31" i="8"/>
  <c r="T30" i="8"/>
  <c r="T29" i="8"/>
  <c r="T28" i="8"/>
  <c r="T27" i="8"/>
  <c r="T26" i="8"/>
  <c r="T25" i="8"/>
  <c r="T24" i="8"/>
  <c r="T23" i="8"/>
  <c r="T22" i="8"/>
  <c r="T21" i="8"/>
  <c r="T20" i="8"/>
  <c r="T19" i="8"/>
  <c r="T18" i="8"/>
  <c r="T17" i="8"/>
  <c r="T16" i="8"/>
  <c r="T15" i="8"/>
  <c r="N15" i="8"/>
  <c r="I12" i="3" l="1"/>
  <c r="N38" i="8"/>
  <c r="O38" i="8" s="1"/>
  <c r="P38" i="8" s="1"/>
  <c r="R38" i="8" s="1"/>
  <c r="N37" i="8"/>
  <c r="O37" i="8" s="1"/>
  <c r="P37" i="8" s="1"/>
  <c r="R37" i="8" s="1"/>
  <c r="N36" i="8"/>
  <c r="O36" i="8" s="1"/>
  <c r="P36" i="8" s="1"/>
  <c r="R36" i="8" s="1"/>
  <c r="N35" i="8"/>
  <c r="O35" i="8" s="1"/>
  <c r="P35" i="8" s="1"/>
  <c r="R35" i="8" s="1"/>
  <c r="N34" i="8"/>
  <c r="O34" i="8" s="1"/>
  <c r="P34" i="8" s="1"/>
  <c r="R34" i="8" s="1"/>
  <c r="N33" i="8"/>
  <c r="O33" i="8" s="1"/>
  <c r="P33" i="8" s="1"/>
  <c r="R33" i="8" s="1"/>
  <c r="N32" i="8"/>
  <c r="O32" i="8" s="1"/>
  <c r="P32" i="8" s="1"/>
  <c r="R32" i="8" s="1"/>
  <c r="N31" i="8"/>
  <c r="O31" i="8" s="1"/>
  <c r="P31" i="8" s="1"/>
  <c r="R31" i="8" s="1"/>
  <c r="N30" i="8"/>
  <c r="O30" i="8" s="1"/>
  <c r="P30" i="8" s="1"/>
  <c r="R30" i="8" s="1"/>
  <c r="N29" i="8"/>
  <c r="O29" i="8" s="1"/>
  <c r="P29" i="8" s="1"/>
  <c r="R29" i="8" s="1"/>
  <c r="N28" i="8"/>
  <c r="O28" i="8" s="1"/>
  <c r="P28" i="8" s="1"/>
  <c r="R28" i="8" s="1"/>
  <c r="N27" i="8"/>
  <c r="O27" i="8" s="1"/>
  <c r="P27" i="8" s="1"/>
  <c r="R27" i="8" s="1"/>
  <c r="N26" i="8"/>
  <c r="O26" i="8" s="1"/>
  <c r="P26" i="8" s="1"/>
  <c r="R26" i="8" s="1"/>
  <c r="N25" i="8"/>
  <c r="O25" i="8" s="1"/>
  <c r="P25" i="8" s="1"/>
  <c r="R25" i="8" s="1"/>
  <c r="N24" i="8"/>
  <c r="O24" i="8" s="1"/>
  <c r="P24" i="8" s="1"/>
  <c r="R24" i="8" s="1"/>
  <c r="N23" i="8"/>
  <c r="O23" i="8" s="1"/>
  <c r="P23" i="8" s="1"/>
  <c r="R23" i="8" s="1"/>
  <c r="N22" i="8"/>
  <c r="O22" i="8" s="1"/>
  <c r="P22" i="8" s="1"/>
  <c r="R22" i="8" s="1"/>
  <c r="N21" i="8"/>
  <c r="O21" i="8" s="1"/>
  <c r="P21" i="8" s="1"/>
  <c r="R21" i="8" s="1"/>
  <c r="N20" i="8"/>
  <c r="O20" i="8" s="1"/>
  <c r="P20" i="8" s="1"/>
  <c r="R20" i="8" s="1"/>
  <c r="N19" i="8"/>
  <c r="O19" i="8" s="1"/>
  <c r="P19" i="8" s="1"/>
  <c r="R19" i="8" s="1"/>
  <c r="N18" i="8"/>
  <c r="O18" i="8" s="1"/>
  <c r="P18" i="8" s="1"/>
  <c r="R18" i="8" s="1"/>
  <c r="O17" i="8"/>
  <c r="P17" i="8" s="1"/>
  <c r="R17" i="8" s="1"/>
  <c r="N16" i="8"/>
  <c r="O16" i="8" s="1"/>
  <c r="P16" i="8" s="1"/>
  <c r="R16" i="8" s="1"/>
  <c r="O15" i="8"/>
  <c r="P15" i="8" s="1"/>
  <c r="R15" i="8" s="1"/>
  <c r="E30" i="8" l="1"/>
  <c r="E38" i="8"/>
  <c r="E37" i="8"/>
  <c r="E36" i="8"/>
  <c r="E35" i="8"/>
  <c r="E34" i="8"/>
  <c r="E33" i="8"/>
  <c r="E32" i="8"/>
  <c r="E31" i="8"/>
  <c r="F31" i="8" s="1"/>
  <c r="E28" i="8"/>
  <c r="E26" i="8"/>
  <c r="E25" i="8"/>
  <c r="E24" i="8"/>
  <c r="E23" i="8"/>
  <c r="E22" i="8"/>
  <c r="E21" i="8"/>
  <c r="E20" i="8"/>
  <c r="E19" i="8"/>
  <c r="E18" i="8"/>
  <c r="E17" i="8"/>
  <c r="E16" i="8"/>
  <c r="E15" i="8"/>
  <c r="F38" i="8" l="1"/>
  <c r="F37" i="8"/>
  <c r="F36" i="8"/>
  <c r="F35" i="8"/>
  <c r="F34" i="8"/>
  <c r="F33" i="8"/>
  <c r="F32" i="8"/>
  <c r="F30" i="8"/>
  <c r="F28" i="8"/>
  <c r="F27" i="8"/>
  <c r="F26" i="8"/>
  <c r="F25" i="8"/>
  <c r="F24" i="8"/>
  <c r="F23" i="8"/>
  <c r="F22" i="8"/>
  <c r="F21" i="8"/>
  <c r="F20" i="8"/>
  <c r="F19" i="8"/>
  <c r="F18" i="8"/>
  <c r="F17" i="8"/>
  <c r="F16" i="8"/>
  <c r="F15" i="8"/>
  <c r="O26" i="1" l="1"/>
  <c r="P26" i="1" s="1"/>
  <c r="Q26" i="1" s="1"/>
  <c r="S26" i="1" s="1"/>
  <c r="I26" i="1"/>
  <c r="J26" i="1" s="1"/>
  <c r="K26" i="1" s="1"/>
  <c r="M26" i="1" s="1"/>
  <c r="O25" i="1"/>
  <c r="P25" i="1" s="1"/>
  <c r="Q25" i="1" s="1"/>
  <c r="S25" i="1" s="1"/>
  <c r="I25" i="1"/>
  <c r="J25" i="1" s="1"/>
  <c r="K25" i="1" s="1"/>
  <c r="M25" i="1" s="1"/>
  <c r="O24" i="1"/>
  <c r="P24" i="1" s="1"/>
  <c r="Q24" i="1" s="1"/>
  <c r="S24" i="1" s="1"/>
  <c r="I24" i="1"/>
  <c r="J24" i="1" s="1"/>
  <c r="K24" i="1" s="1"/>
  <c r="M24" i="1" s="1"/>
  <c r="O23" i="1"/>
  <c r="P23" i="1" s="1"/>
  <c r="Q23" i="1" s="1"/>
  <c r="S23" i="1" s="1"/>
  <c r="I23" i="1"/>
  <c r="J23" i="1" s="1"/>
  <c r="K23" i="1" s="1"/>
  <c r="M23" i="1" s="1"/>
  <c r="O22" i="1"/>
  <c r="P22" i="1" s="1"/>
  <c r="Q22" i="1" s="1"/>
  <c r="S22" i="1" s="1"/>
  <c r="I22" i="1"/>
  <c r="J22" i="1" s="1"/>
  <c r="K22" i="1" s="1"/>
  <c r="M22" i="1" s="1"/>
  <c r="O21" i="1"/>
  <c r="P21" i="1" s="1"/>
  <c r="Q21" i="1" s="1"/>
  <c r="S21" i="1" s="1"/>
  <c r="I21" i="1"/>
  <c r="J21" i="1" s="1"/>
  <c r="K21" i="1" s="1"/>
  <c r="M21" i="1" s="1"/>
  <c r="O20" i="1"/>
  <c r="P20" i="1" s="1"/>
  <c r="Q20" i="1" s="1"/>
  <c r="S20" i="1" s="1"/>
  <c r="I20" i="1"/>
  <c r="J20" i="1" s="1"/>
  <c r="K20" i="1" s="1"/>
  <c r="M20" i="1" s="1"/>
  <c r="O19" i="1"/>
  <c r="P19" i="1" s="1"/>
  <c r="Q19" i="1" s="1"/>
  <c r="S19" i="1" s="1"/>
  <c r="I19" i="1"/>
  <c r="J19" i="1" s="1"/>
  <c r="K19" i="1" s="1"/>
  <c r="M19" i="1" s="1"/>
  <c r="O50" i="2"/>
  <c r="P50" i="2" s="1"/>
  <c r="Q50" i="2" s="1"/>
  <c r="S50" i="2" s="1"/>
  <c r="I50" i="2"/>
  <c r="J50" i="2" s="1"/>
  <c r="K50" i="2" s="1"/>
  <c r="M50" i="2" s="1"/>
  <c r="O49" i="2"/>
  <c r="P49" i="2" s="1"/>
  <c r="Q49" i="2" s="1"/>
  <c r="S49" i="2" s="1"/>
  <c r="I49" i="2"/>
  <c r="J49" i="2" s="1"/>
  <c r="K49" i="2" s="1"/>
  <c r="M49" i="2" s="1"/>
  <c r="O48" i="2"/>
  <c r="P48" i="2" s="1"/>
  <c r="Q48" i="2" s="1"/>
  <c r="S48" i="2" s="1"/>
  <c r="I48" i="2"/>
  <c r="J48" i="2" s="1"/>
  <c r="K48" i="2" s="1"/>
  <c r="M48" i="2" s="1"/>
  <c r="O47" i="2"/>
  <c r="P47" i="2" s="1"/>
  <c r="Q47" i="2" s="1"/>
  <c r="S47" i="2" s="1"/>
  <c r="I47" i="2"/>
  <c r="J47" i="2" s="1"/>
  <c r="K47" i="2" s="1"/>
  <c r="M47" i="2" s="1"/>
  <c r="O46" i="2"/>
  <c r="P46" i="2" s="1"/>
  <c r="Q46" i="2" s="1"/>
  <c r="S46" i="2" s="1"/>
  <c r="I46" i="2"/>
  <c r="J46" i="2" s="1"/>
  <c r="K46" i="2" s="1"/>
  <c r="M46" i="2" s="1"/>
  <c r="O45" i="2"/>
  <c r="P45" i="2" s="1"/>
  <c r="Q45" i="2" s="1"/>
  <c r="S45" i="2" s="1"/>
  <c r="I45" i="2"/>
  <c r="J45" i="2" s="1"/>
  <c r="K45" i="2" s="1"/>
  <c r="M45" i="2" s="1"/>
  <c r="O44" i="2"/>
  <c r="P44" i="2" s="1"/>
  <c r="Q44" i="2" s="1"/>
  <c r="S44" i="2" s="1"/>
  <c r="I44" i="2"/>
  <c r="J44" i="2" s="1"/>
  <c r="K44" i="2" s="1"/>
  <c r="M44" i="2" s="1"/>
  <c r="O43" i="2"/>
  <c r="P43" i="2" s="1"/>
  <c r="Q43" i="2" s="1"/>
  <c r="S43" i="2" s="1"/>
  <c r="I43" i="2"/>
  <c r="J43" i="2" s="1"/>
  <c r="K43" i="2" s="1"/>
  <c r="M43" i="2" s="1"/>
  <c r="T42" i="2"/>
  <c r="Q42" i="2"/>
  <c r="S42" i="2" s="1"/>
  <c r="I42" i="2"/>
  <c r="J42" i="2" s="1"/>
  <c r="K42" i="2" s="1"/>
  <c r="M42" i="2" s="1"/>
  <c r="T41" i="2"/>
  <c r="Q41" i="2"/>
  <c r="S41" i="2" s="1"/>
  <c r="I41" i="2"/>
  <c r="J41" i="2" s="1"/>
  <c r="K41" i="2" s="1"/>
  <c r="M41" i="2" s="1"/>
  <c r="O40" i="2"/>
  <c r="P40" i="2" s="1"/>
  <c r="Q40" i="2" s="1"/>
  <c r="S40" i="2" s="1"/>
  <c r="I40" i="2"/>
  <c r="J40" i="2" s="1"/>
  <c r="K40" i="2" s="1"/>
  <c r="M40" i="2" s="1"/>
  <c r="O39" i="2"/>
  <c r="P39" i="2" s="1"/>
  <c r="Q39" i="2" s="1"/>
  <c r="S39" i="2" s="1"/>
  <c r="I39" i="2"/>
  <c r="J39" i="2" s="1"/>
  <c r="K39" i="2" s="1"/>
  <c r="M39" i="2" s="1"/>
  <c r="O38" i="2"/>
  <c r="P38" i="2" s="1"/>
  <c r="Q38" i="2" s="1"/>
  <c r="S38" i="2" s="1"/>
  <c r="I38" i="2"/>
  <c r="J38" i="2" s="1"/>
  <c r="K38" i="2" s="1"/>
  <c r="M38" i="2" s="1"/>
  <c r="O37" i="2"/>
  <c r="P37" i="2" s="1"/>
  <c r="Q37" i="2" s="1"/>
  <c r="S37" i="2" s="1"/>
  <c r="I37" i="2"/>
  <c r="J37" i="2" s="1"/>
  <c r="K37" i="2" s="1"/>
  <c r="M37" i="2" s="1"/>
  <c r="O36" i="2"/>
  <c r="P36" i="2" s="1"/>
  <c r="Q36" i="2" s="1"/>
  <c r="S36" i="2" s="1"/>
  <c r="I36" i="2"/>
  <c r="J36" i="2" s="1"/>
  <c r="K36" i="2" s="1"/>
  <c r="M36" i="2" s="1"/>
  <c r="O35" i="2"/>
  <c r="P35" i="2" s="1"/>
  <c r="Q35" i="2" s="1"/>
  <c r="S35" i="2" s="1"/>
  <c r="I35" i="2"/>
  <c r="J35" i="2" s="1"/>
  <c r="K35" i="2" s="1"/>
  <c r="M35" i="2" s="1"/>
  <c r="T19" i="3"/>
  <c r="O19" i="3"/>
  <c r="P19" i="3" s="1"/>
  <c r="Q19" i="3" s="1"/>
  <c r="S19" i="3" s="1"/>
  <c r="I19" i="3"/>
  <c r="J19" i="3" s="1"/>
  <c r="K19" i="3" s="1"/>
  <c r="M19" i="3" s="1"/>
  <c r="O18" i="3"/>
  <c r="P18" i="3" s="1"/>
  <c r="Q18" i="3" s="1"/>
  <c r="S18" i="3" s="1"/>
  <c r="I18" i="3"/>
  <c r="J18" i="3" s="1"/>
  <c r="K18" i="3" s="1"/>
  <c r="M18" i="3" s="1"/>
  <c r="O17" i="3"/>
  <c r="P17" i="3" s="1"/>
  <c r="Q17" i="3" s="1"/>
  <c r="I17" i="3"/>
  <c r="J17" i="3" s="1"/>
  <c r="K17" i="3" s="1"/>
  <c r="M17" i="3" s="1"/>
  <c r="O16" i="3"/>
  <c r="P16" i="3" s="1"/>
  <c r="Q16" i="3" s="1"/>
  <c r="S16" i="3" s="1"/>
  <c r="I16" i="3"/>
  <c r="J16" i="3" s="1"/>
  <c r="K16" i="3" s="1"/>
  <c r="M16" i="3" s="1"/>
  <c r="O15" i="3"/>
  <c r="P15" i="3" s="1"/>
  <c r="Q15" i="3" s="1"/>
  <c r="S15" i="3" s="1"/>
  <c r="I15" i="3"/>
  <c r="J15" i="3" s="1"/>
  <c r="K15" i="3" s="1"/>
  <c r="M15" i="3" s="1"/>
  <c r="O14" i="3"/>
  <c r="P14" i="3" s="1"/>
  <c r="Q14" i="3" s="1"/>
  <c r="S14" i="3" s="1"/>
  <c r="I14" i="3"/>
  <c r="J14" i="3" s="1"/>
  <c r="K14" i="3" s="1"/>
  <c r="M14" i="3" s="1"/>
  <c r="O13" i="3"/>
  <c r="P13" i="3" s="1"/>
  <c r="Q13" i="3" s="1"/>
  <c r="S13" i="3" s="1"/>
  <c r="I13" i="3"/>
  <c r="J13" i="3" s="1"/>
  <c r="K13" i="3" s="1"/>
  <c r="M13" i="3" s="1"/>
  <c r="O12" i="3"/>
  <c r="P12" i="3" s="1"/>
  <c r="Q12" i="3" s="1"/>
  <c r="S12" i="3" s="1"/>
  <c r="J12" i="3"/>
  <c r="K12" i="3" s="1"/>
  <c r="M12" i="3" s="1"/>
  <c r="N18" i="7"/>
  <c r="O18" i="7" s="1"/>
  <c r="Q18" i="7" s="1"/>
  <c r="N19" i="7"/>
  <c r="O19" i="7" s="1"/>
  <c r="Q19" i="7" s="1"/>
  <c r="N20" i="7"/>
  <c r="O20" i="7" s="1"/>
  <c r="Q20" i="7" s="1"/>
  <c r="N21" i="7"/>
  <c r="O21" i="7" s="1"/>
  <c r="Q21" i="7" s="1"/>
  <c r="N22" i="7"/>
  <c r="O22" i="7" s="1"/>
  <c r="Q22" i="7" s="1"/>
  <c r="N23" i="7"/>
  <c r="O23" i="7" s="1"/>
  <c r="Q23" i="7" s="1"/>
  <c r="N24" i="7"/>
  <c r="O24" i="7" s="1"/>
  <c r="Q24" i="7" s="1"/>
  <c r="N25" i="7"/>
  <c r="O25" i="7" s="1"/>
  <c r="Q25" i="7" s="1"/>
  <c r="N26" i="7"/>
  <c r="O26" i="7" s="1"/>
  <c r="Q26" i="7" s="1"/>
  <c r="N27" i="7"/>
  <c r="O27" i="7" s="1"/>
  <c r="Q27" i="7" s="1"/>
  <c r="N28" i="7"/>
  <c r="O28" i="7" s="1"/>
  <c r="Q28" i="7" s="1"/>
  <c r="N29" i="7"/>
  <c r="O29" i="7" s="1"/>
  <c r="Q29" i="7" s="1"/>
  <c r="N30" i="7"/>
  <c r="O30" i="7" s="1"/>
  <c r="Q30" i="7" s="1"/>
  <c r="N31" i="7"/>
  <c r="O31" i="7" s="1"/>
  <c r="Q31" i="7" s="1"/>
  <c r="N32" i="7"/>
  <c r="O32" i="7" s="1"/>
  <c r="Q32" i="7" s="1"/>
  <c r="N17" i="7"/>
  <c r="O17" i="7" s="1"/>
  <c r="Q17" i="7" s="1"/>
  <c r="C17" i="7" l="1"/>
  <c r="D17" i="7" s="1"/>
  <c r="C18" i="7"/>
  <c r="D18" i="7" s="1"/>
  <c r="C19" i="7"/>
  <c r="D19" i="7" s="1"/>
  <c r="C20" i="7"/>
  <c r="D20" i="7" s="1"/>
  <c r="C21" i="7"/>
  <c r="D21" i="7" s="1"/>
  <c r="C22" i="7"/>
  <c r="C23" i="7"/>
  <c r="D23" i="7" s="1"/>
  <c r="C24" i="7"/>
  <c r="D24" i="7" s="1"/>
  <c r="C25" i="7"/>
  <c r="D25" i="7" s="1"/>
  <c r="C26" i="7"/>
  <c r="D26" i="7" s="1"/>
  <c r="C27" i="7"/>
  <c r="D27" i="7" s="1"/>
  <c r="C28" i="7"/>
  <c r="D28" i="7" s="1"/>
  <c r="C29" i="7"/>
  <c r="D29" i="7" s="1"/>
  <c r="C30" i="7"/>
  <c r="D30" i="7" s="1"/>
  <c r="C31" i="7"/>
  <c r="D31" i="7" s="1"/>
  <c r="C32" i="7"/>
  <c r="D32" i="7" s="1"/>
  <c r="D22" i="7"/>
  <c r="C5" i="3" l="1"/>
  <c r="D5" i="3" s="1"/>
  <c r="C4" i="3"/>
  <c r="D4" i="3" s="1"/>
  <c r="G11" i="2" l="1"/>
  <c r="G12" i="2" s="1"/>
  <c r="G13" i="2" s="1"/>
  <c r="G14" i="2" s="1"/>
  <c r="G15" i="2" s="1"/>
  <c r="G16" i="2" s="1"/>
  <c r="G17" i="2" s="1"/>
</calcChain>
</file>

<file path=xl/sharedStrings.xml><?xml version="1.0" encoding="utf-8"?>
<sst xmlns="http://schemas.openxmlformats.org/spreadsheetml/2006/main" count="1779" uniqueCount="509">
  <si>
    <t xml:space="preserve">Experiment 1) Intra Assay Variability </t>
  </si>
  <si>
    <t>Sample 1: LMH_WB_001</t>
  </si>
  <si>
    <t>Sample 2: LMH_WB_002</t>
  </si>
  <si>
    <t>·         Made 100ul of DNA at 10ng/ul in 2ml tubes for sample 1 and sample 2</t>
  </si>
  <si>
    <t>·         4x sample 1 (A-D) and 4x sample 2 (E-H) in column 1 of a 96-well plate at 40ng (4ul required for each well)</t>
  </si>
  <si>
    <t>·         Followed QIAseq Targeted DNA Panel Protocol for manual library prep</t>
  </si>
  <si>
    <t>·         Used water for injections rather than the nuclease-free water provided</t>
  </si>
  <si>
    <t>·         Ran samples on Agilent Tapestation 4200 using HS D1000 tapes</t>
  </si>
  <si>
    <t>Volume of DNA added to first reaction mix remains constant at 4ul</t>
  </si>
  <si>
    <t>20ng/ul x 4ul = 80ng</t>
  </si>
  <si>
    <t>10ng/ul x 4ul = 40ng</t>
  </si>
  <si>
    <t>5ng/ul x 4ul = 20ng</t>
  </si>
  <si>
    <t>2.5ng/ul x 4ul = 10ng</t>
  </si>
  <si>
    <t>1.25ng/ul x 4ul = 5ng</t>
  </si>
  <si>
    <t>0.625ng/ul x 4ul = 2.5ng</t>
  </si>
  <si>
    <t>0.3125ng/ul x 4ul = 1.25ng</t>
  </si>
  <si>
    <t>0.15625ng/ul x 4ul= 0.625ng</t>
  </si>
  <si>
    <t>Run samples on tapestation</t>
  </si>
  <si>
    <t>A</t>
  </si>
  <si>
    <t>B</t>
  </si>
  <si>
    <t>C</t>
  </si>
  <si>
    <t>D</t>
  </si>
  <si>
    <t>E</t>
  </si>
  <si>
    <t>F</t>
  </si>
  <si>
    <t>G</t>
  </si>
  <si>
    <t>H</t>
  </si>
  <si>
    <t>ng</t>
  </si>
  <si>
    <t>N701</t>
  </si>
  <si>
    <t>N702</t>
  </si>
  <si>
    <t>N703</t>
  </si>
  <si>
    <t>N704</t>
  </si>
  <si>
    <t>N705</t>
  </si>
  <si>
    <t>N706</t>
  </si>
  <si>
    <t>N707</t>
  </si>
  <si>
    <t>N710</t>
  </si>
  <si>
    <t>S502</t>
  </si>
  <si>
    <t>Adaptor</t>
  </si>
  <si>
    <t>Primer</t>
  </si>
  <si>
    <t>N711</t>
  </si>
  <si>
    <t>N712</t>
  </si>
  <si>
    <t>N714</t>
  </si>
  <si>
    <t>N715</t>
  </si>
  <si>
    <t>S503</t>
  </si>
  <si>
    <t>Average size (bp)</t>
  </si>
  <si>
    <t>Conc. (pg/ul)</t>
  </si>
  <si>
    <t>Region molarity</t>
  </si>
  <si>
    <t>Input DNA: 80ng, 40ng, 20ng, 10ng, 5ng, 2.5ng, 1.25ng, 0.625ng</t>
  </si>
  <si>
    <t>001_80</t>
  </si>
  <si>
    <t>001_40</t>
  </si>
  <si>
    <t>001_20</t>
  </si>
  <si>
    <t>001_10</t>
  </si>
  <si>
    <t>001_5</t>
  </si>
  <si>
    <t>001_2.5</t>
  </si>
  <si>
    <t>001_1.25</t>
  </si>
  <si>
    <t>001_0.625</t>
  </si>
  <si>
    <t>002_80</t>
  </si>
  <si>
    <t>002_40</t>
  </si>
  <si>
    <t>002_20</t>
  </si>
  <si>
    <t>002_10</t>
  </si>
  <si>
    <t>002_5</t>
  </si>
  <si>
    <t>002_2.5</t>
  </si>
  <si>
    <t>002_1.25</t>
  </si>
  <si>
    <t>002_0.625</t>
  </si>
  <si>
    <t>SAMPLE</t>
  </si>
  <si>
    <t>LMH_DBS_001</t>
  </si>
  <si>
    <t>LMH_DBS_002</t>
  </si>
  <si>
    <t>Experiment 2) Accurately determine the amount of the input DNA from WB</t>
  </si>
  <si>
    <t xml:space="preserve">Experiment 3: Accurately determine the amount of the input DNA from DBS </t>
  </si>
  <si>
    <t>Input DNA: 40ng, 20ng, 10ng, 5ng per sample</t>
  </si>
  <si>
    <t>DBS_001_40</t>
  </si>
  <si>
    <t>DBS_001_20</t>
  </si>
  <si>
    <t>DBS_001_10</t>
  </si>
  <si>
    <t>DBS_001_5</t>
  </si>
  <si>
    <t>DBS_002_40</t>
  </si>
  <si>
    <t>DBS_002_20</t>
  </si>
  <si>
    <t>DBS_002_10</t>
  </si>
  <si>
    <t>DBS_002_5</t>
  </si>
  <si>
    <t>Volume of H2O</t>
  </si>
  <si>
    <t>Qubit ConcHS (ng/ul)</t>
  </si>
  <si>
    <t>S505</t>
  </si>
  <si>
    <t>16ul at 5ng/ul (ul)</t>
  </si>
  <si>
    <t>Region molarity (pmol/l)</t>
  </si>
  <si>
    <t>Average Size [bp]</t>
  </si>
  <si>
    <t>Conc. [pg/µl]</t>
  </si>
  <si>
    <t>Region Molarity [pmol/l]</t>
  </si>
  <si>
    <t>Sample</t>
  </si>
  <si>
    <t>Qubit HS Assay (ng/ul)</t>
  </si>
  <si>
    <t>Tapestation (200-700 bp)</t>
  </si>
  <si>
    <t>nMol</t>
  </si>
  <si>
    <t>Dilution factor (to 10nM)</t>
  </si>
  <si>
    <t>DNA volume (ul)</t>
  </si>
  <si>
    <t>H2O (ul)</t>
  </si>
  <si>
    <t>QUBIT RE-QUANT</t>
  </si>
  <si>
    <t>nM</t>
  </si>
  <si>
    <t>Dilution factor (to 4nM)</t>
  </si>
  <si>
    <t>DO NOT RUN</t>
  </si>
  <si>
    <t>dilute to 4nM</t>
  </si>
  <si>
    <t>add neat to 4nM</t>
  </si>
  <si>
    <t>add neat to 10nM</t>
  </si>
  <si>
    <t>DBS_RCC_001</t>
  </si>
  <si>
    <t>DBS_RCC_002</t>
  </si>
  <si>
    <t>DBS_RCC_003</t>
  </si>
  <si>
    <t>DBS_RCC_004</t>
  </si>
  <si>
    <t>DBS_RCC_005</t>
  </si>
  <si>
    <t>DBS_RCC_006</t>
  </si>
  <si>
    <t>DBS_RCC_007</t>
  </si>
  <si>
    <t>DBS_RCC_008</t>
  </si>
  <si>
    <t>DBS_RCC_009</t>
  </si>
  <si>
    <t>DBS_RCC_010</t>
  </si>
  <si>
    <t>DBS_RCC_011</t>
  </si>
  <si>
    <t>DBS_RCC_012</t>
  </si>
  <si>
    <t>DBS_RCC_013</t>
  </si>
  <si>
    <t>DBS_CP_001</t>
  </si>
  <si>
    <t>DBS_KP_001</t>
  </si>
  <si>
    <t>DBS_JK_001</t>
  </si>
  <si>
    <t>-</t>
  </si>
  <si>
    <t>4ul at 2.5 ng/ul (10ng)</t>
  </si>
  <si>
    <t>Need minimum 10ng DNA input so ng/ul cut off is anything below 2.5 ng/ul</t>
  </si>
  <si>
    <t>LMH_WB_001A</t>
  </si>
  <si>
    <t>LMH_WB_001B</t>
  </si>
  <si>
    <t>LMH_WB_001C</t>
  </si>
  <si>
    <t>LMH_WB_001D</t>
  </si>
  <si>
    <t>LMH_WB_002A</t>
  </si>
  <si>
    <t>LMH_WB_002B</t>
  </si>
  <si>
    <t>LMH_WB_002C</t>
  </si>
  <si>
    <t>LMH_WB_002D</t>
  </si>
  <si>
    <t xml:space="preserve">Comments </t>
  </si>
  <si>
    <t xml:space="preserve">Added 4.93ul of DNA and 11.82ul of H2O in the fragmentation reaction </t>
  </si>
  <si>
    <t xml:space="preserve">Added all of the sample (3.7ul) which gave 5.51ng of DNA </t>
  </si>
  <si>
    <t>Qubit HS DNA (ng/ul)</t>
  </si>
  <si>
    <t>Evaporated down to &lt;16.75ul at 37 degrees to get 10ng</t>
  </si>
  <si>
    <t>Qubit HS library (ng/ul)</t>
  </si>
  <si>
    <t>Adapter</t>
  </si>
  <si>
    <t>PKP_20200729</t>
  </si>
  <si>
    <t>Sequencing Setup</t>
  </si>
  <si>
    <t>S506</t>
  </si>
  <si>
    <t>Experiment 4) DBS samples: 13 positive controls from RCC and 3 external samples</t>
  </si>
  <si>
    <t xml:space="preserve"> </t>
  </si>
  <si>
    <t>09-108</t>
  </si>
  <si>
    <t>09-111</t>
  </si>
  <si>
    <t>09-465</t>
  </si>
  <si>
    <t>09-467</t>
  </si>
  <si>
    <t>09-468</t>
  </si>
  <si>
    <t>10-1287</t>
  </si>
  <si>
    <t>10-1288</t>
  </si>
  <si>
    <t>10-1289</t>
  </si>
  <si>
    <t>10-1657</t>
  </si>
  <si>
    <t>10-1861</t>
  </si>
  <si>
    <t>10-189</t>
  </si>
  <si>
    <t>10-1893</t>
  </si>
  <si>
    <t>10-1997</t>
  </si>
  <si>
    <t>10-613</t>
  </si>
  <si>
    <t>10-615</t>
  </si>
  <si>
    <t>11-1023</t>
  </si>
  <si>
    <t>11-1024</t>
  </si>
  <si>
    <t>11-1087</t>
  </si>
  <si>
    <t>11-478</t>
  </si>
  <si>
    <t>11-948</t>
  </si>
  <si>
    <t>12-2078</t>
  </si>
  <si>
    <t>13-1041</t>
  </si>
  <si>
    <t>13-1512</t>
  </si>
  <si>
    <t>PKLR_CONT_01</t>
  </si>
  <si>
    <t>PKLR_CONT_02</t>
  </si>
  <si>
    <t>PKLR_CONT_03</t>
  </si>
  <si>
    <t>PKLR_CONT_04</t>
  </si>
  <si>
    <t>PKLR_CONT_05</t>
  </si>
  <si>
    <t>PKLR_CONT_06</t>
  </si>
  <si>
    <t>PKLR_CONT_07</t>
  </si>
  <si>
    <t>PKLR_CONT_08</t>
  </si>
  <si>
    <t>PKLR_CONT_09</t>
  </si>
  <si>
    <t>PKLR_CONT_10</t>
  </si>
  <si>
    <t>PKLR_CONT_11</t>
  </si>
  <si>
    <t>PKLR_CONT_12</t>
  </si>
  <si>
    <t>PKLR_CONT_13</t>
  </si>
  <si>
    <t>PKLR_CONT_14</t>
  </si>
  <si>
    <t>PKLR_CONT_15</t>
  </si>
  <si>
    <t>PKLR_CONT_16</t>
  </si>
  <si>
    <t>PKLR_CONT_17</t>
  </si>
  <si>
    <t>PKLR_CONT_18</t>
  </si>
  <si>
    <t>PKLR_CONT_19</t>
  </si>
  <si>
    <t>PKLR_CONT_20</t>
  </si>
  <si>
    <t>PKLR_CONT_21</t>
  </si>
  <si>
    <t>PKLR_CONT_22</t>
  </si>
  <si>
    <t>PKLR_CONT_23</t>
  </si>
  <si>
    <t>PKLR_CONT_24</t>
  </si>
  <si>
    <t>Sample ID</t>
  </si>
  <si>
    <t>Sample Name</t>
  </si>
  <si>
    <t>11-676</t>
  </si>
  <si>
    <t>S507</t>
  </si>
  <si>
    <t>S508</t>
  </si>
  <si>
    <t>ACGS Class</t>
  </si>
  <si>
    <t>Variant 2</t>
  </si>
  <si>
    <t>Other</t>
  </si>
  <si>
    <t>c. 283G&gt;A     p.95 G&gt;R</t>
  </si>
  <si>
    <t>c.1529 G&gt;A p.510 R&gt;Q</t>
  </si>
  <si>
    <t>c.1456 C&gt;T p.486 R&gt;W</t>
  </si>
  <si>
    <t>c.1675 C&gt;T p.559 R&gt;X</t>
  </si>
  <si>
    <t>c.822 C&gt;G p.274 F&gt;L</t>
  </si>
  <si>
    <t>c.217 C&gt;T     p.73 L&gt;F</t>
  </si>
  <si>
    <t>c.965+2 T&gt;C</t>
  </si>
  <si>
    <t>c.1075 C&gt;T p.359 R&gt;C</t>
  </si>
  <si>
    <t>c.391_393 ATC p.131 I deletion</t>
  </si>
  <si>
    <t>c.1075 C&gt;T    p.359 R&gt;C</t>
  </si>
  <si>
    <t>c.814 C&gt;G   p.272 L&gt;V</t>
  </si>
  <si>
    <t>c.319 A&gt;G p.107 M&gt;V</t>
  </si>
  <si>
    <t>c.1446 G&gt;A p.482 Q&gt;Q</t>
  </si>
  <si>
    <t>c.-248 T deletion</t>
  </si>
  <si>
    <t>c.1492C&gt;A p.498 R&gt;S</t>
  </si>
  <si>
    <t>c.959 T&gt;C p.320 V&gt;A</t>
  </si>
  <si>
    <t>c.508-57 G&gt;A</t>
  </si>
  <si>
    <t>c.823 G deletion</t>
  </si>
  <si>
    <t>c.721 G&gt;T     p.241 E&gt;X;   c.627 G&gt;C    p.209 R&gt;R</t>
  </si>
  <si>
    <t>5, 2</t>
  </si>
  <si>
    <t>c.1063 A&gt;G p.355 M&gt;V</t>
  </si>
  <si>
    <t>10ul @ 10 ng/ul (100ng)</t>
  </si>
  <si>
    <t>Add 4ul (40ng)</t>
  </si>
  <si>
    <t>Nanodrop conc.  (ng/ul)</t>
  </si>
  <si>
    <t>Qubit BR Assay (ng/ul)</t>
  </si>
  <si>
    <t>Qubit HS RE-QUANT (ng/ul)</t>
  </si>
  <si>
    <t>PKP_20200811</t>
  </si>
  <si>
    <t>13-1529</t>
  </si>
  <si>
    <t>13-1532</t>
  </si>
  <si>
    <t>13-1579</t>
  </si>
  <si>
    <t>13-1580</t>
  </si>
  <si>
    <t>13-1622 / 13-1602</t>
  </si>
  <si>
    <t>13-2129</t>
  </si>
  <si>
    <t>14-0363</t>
  </si>
  <si>
    <t>14-0364</t>
  </si>
  <si>
    <t>14-0445</t>
  </si>
  <si>
    <t>14-0523</t>
  </si>
  <si>
    <t>14-0881</t>
  </si>
  <si>
    <t>14-1149</t>
  </si>
  <si>
    <t>14-1278 / 14-1326</t>
  </si>
  <si>
    <t>14-1324</t>
  </si>
  <si>
    <t>14-1745</t>
  </si>
  <si>
    <t>14-1935</t>
  </si>
  <si>
    <t>PKLR_CONT_25</t>
  </si>
  <si>
    <t>PKLR_CONT_26</t>
  </si>
  <si>
    <t>PKLR_CONT_27</t>
  </si>
  <si>
    <t>PKLR_CONT_28</t>
  </si>
  <si>
    <t>PKLR_CONT_29</t>
  </si>
  <si>
    <t>PKLR_CONT_30</t>
  </si>
  <si>
    <t>PKLR_CONT_31</t>
  </si>
  <si>
    <t>PKLR_CONT_32</t>
  </si>
  <si>
    <t>PKLR_CONT_33</t>
  </si>
  <si>
    <t>PKLR_CONT_34</t>
  </si>
  <si>
    <t>PKLR_CONT_35</t>
  </si>
  <si>
    <t>PKLR_CONT_36</t>
  </si>
  <si>
    <t>PKLR_CONT_37</t>
  </si>
  <si>
    <t>PKLR_CONT_38</t>
  </si>
  <si>
    <t>PKLR_CONT_39</t>
  </si>
  <si>
    <t>PKLR_CONT_40</t>
  </si>
  <si>
    <t xml:space="preserve">Average lib size </t>
  </si>
  <si>
    <t>Run name</t>
  </si>
  <si>
    <t>Cluster Density</t>
  </si>
  <si>
    <t>1196 K/mm2</t>
  </si>
  <si>
    <t xml:space="preserve">Clusters passing filter </t>
  </si>
  <si>
    <t>Estimated yield</t>
  </si>
  <si>
    <t>416.8MB</t>
  </si>
  <si>
    <t>972K/mm2</t>
  </si>
  <si>
    <t>382.8MB</t>
  </si>
  <si>
    <t>Variant 1</t>
  </si>
  <si>
    <t>c.508-2 A&gt;G</t>
  </si>
  <si>
    <t>c.1529 G&gt;A    p.510 R&gt;Q</t>
  </si>
  <si>
    <t>c.1618+1 G&gt;C</t>
  </si>
  <si>
    <t>c.627 G&gt;C    p.209 R&gt;R (homozygous)</t>
  </si>
  <si>
    <t>c.721 G&gt;T   p.241 E&gt;X</t>
  </si>
  <si>
    <t>Known SNPs</t>
  </si>
  <si>
    <t>c.403 C&gt;T   p.135 R&gt;W</t>
  </si>
  <si>
    <t>c.1299 C&gt;A p.433 Y&gt;X</t>
  </si>
  <si>
    <t>c.1174 G&gt;T p.392 A&gt;S</t>
  </si>
  <si>
    <t>c.627 G&gt;C   p.209 R&gt;R (homozygous)</t>
  </si>
  <si>
    <t>c.721 G&gt;T p.241E&gt;X</t>
  </si>
  <si>
    <t>c.823 G deletion;         c.-248 T deletion</t>
  </si>
  <si>
    <t>c.1436+138 C&gt;T</t>
  </si>
  <si>
    <t>Known SNPs;       c.-248 T deletion</t>
  </si>
  <si>
    <t>1, 2</t>
  </si>
  <si>
    <t>c.1483G&gt;A p.495 A&gt;T</t>
  </si>
  <si>
    <t>PKP_20200810</t>
  </si>
  <si>
    <t>10ul @ 10ng/ul (100ng)</t>
  </si>
  <si>
    <t>S510</t>
  </si>
  <si>
    <t>S511</t>
  </si>
  <si>
    <t>QUBIT RE-QUANT (ng/ul)</t>
  </si>
  <si>
    <t>Library Prep</t>
  </si>
  <si>
    <t>·         Followed MiSeq System Denature and Dilute Libraries Guide to a concentration of 9pM</t>
  </si>
  <si>
    <t>·         Used MiSeq Reagent Nano Kit v2 (300-cycles)</t>
  </si>
  <si>
    <t>·         Pipetted 4ul of h2o into wells B-H for rows 1 and 2</t>
  </si>
  <si>
    <t>Sequencing Set Up 29/07/2020</t>
  </si>
  <si>
    <t>Sequencing setup 29/07/2020</t>
  </si>
  <si>
    <t>·         Made 8ul of each sample at 20ng/ul (wells A1 and A2)</t>
  </si>
  <si>
    <t>·         Used TE Buffer to dilute libraries to 10nM and 4nM</t>
  </si>
  <si>
    <t xml:space="preserve">·         Quantified library prep using Qubit HS Assay </t>
  </si>
  <si>
    <t xml:space="preserve">·         Diluted down by pipette mixing each column to end up with 4ul of varying concentrations of DNA in each well </t>
  </si>
  <si>
    <t>·         Performed extra bead clean up on the following samples: 001_5, 001_2.5, 001_1.25, 001_0.625, 002_0.625</t>
  </si>
  <si>
    <t>·         Performed extra bead clean up for every sample</t>
  </si>
  <si>
    <t>Input DNA: 40ng</t>
  </si>
  <si>
    <t>Input DNA: 10ng (except DBS_JK_001 see comments)</t>
  </si>
  <si>
    <t xml:space="preserve">·         4ul at 2.5ng/ul, 10ng input DNA </t>
  </si>
  <si>
    <t>·         Qubit BR Assay to determine conc. of samples</t>
  </si>
  <si>
    <t>6.67ul DNA + 10.08 H2O directly to frag reaction</t>
  </si>
  <si>
    <t>Made 100ul@10ng/ul (3.13ul DNA + 96.87ul H2O). Added 4ul.</t>
  </si>
  <si>
    <t>Made 100ul@10ng/ul (4.13ul DNA + 95.87ul H2O). Added 4ul.</t>
  </si>
  <si>
    <t>·         10ul@10ng/ul or 100ul@10ng/ul. Added 4ul to each well except 10-615, see comments.</t>
  </si>
  <si>
    <t>Tapestation (200-700bp)</t>
  </si>
  <si>
    <t>Known variants</t>
  </si>
  <si>
    <t>Tapestation (200bp-700bp)</t>
  </si>
  <si>
    <t>·         10ul@10ng/ul. Added 4ul to each well.</t>
  </si>
  <si>
    <t>Add 4ul</t>
  </si>
  <si>
    <t>PKP_20200819</t>
  </si>
  <si>
    <t>935 K/mm2</t>
  </si>
  <si>
    <t>319.9MB</t>
  </si>
  <si>
    <t>DNA input (ng)</t>
  </si>
  <si>
    <t>DNA Input (ng)</t>
  </si>
  <si>
    <t xml:space="preserve">Two samples run 4x at 40ng to assess intra assay variability </t>
  </si>
  <si>
    <t>Sample not run</t>
  </si>
  <si>
    <t xml:space="preserve">The same samples were used as in experiment 1 and 2 to create the dried blood spots for this experiment. </t>
  </si>
  <si>
    <t xml:space="preserve">Two samples run at varying input concentrations. </t>
  </si>
  <si>
    <t xml:space="preserve">Clinical samples from RCC as DBS and 3 samples from external referrers as DBS. </t>
  </si>
  <si>
    <t xml:space="preserve">Experiment 5) PKLR DNA Controls from Claire with known mutations </t>
  </si>
  <si>
    <t>PK Assay Result (IU/g Hb)</t>
  </si>
  <si>
    <t>Experiment 1-3</t>
  </si>
  <si>
    <t>Experiment 5</t>
  </si>
  <si>
    <t>Experiment 6</t>
  </si>
  <si>
    <t>Experiment 6) PKLR DNA Controls from Claire with known mutations</t>
  </si>
  <si>
    <t>or PKP_20200811</t>
  </si>
  <si>
    <t>RE QUANT Qubit HS library (ng/ul)</t>
  </si>
  <si>
    <t xml:space="preserve">samples stored in LMG bay 2 fridge </t>
  </si>
  <si>
    <t>·         Average lib size 428 bp</t>
  </si>
  <si>
    <t>PKP_20200826</t>
  </si>
  <si>
    <t>10-1860</t>
  </si>
  <si>
    <t>Unique Identifier</t>
  </si>
  <si>
    <t>PKLR_CONT_41</t>
  </si>
  <si>
    <t>Experiment 4</t>
  </si>
  <si>
    <t>18-0791</t>
  </si>
  <si>
    <t>HBB_CONT_1</t>
  </si>
  <si>
    <t>16-0464-4</t>
  </si>
  <si>
    <t>HBB_CONT_2</t>
  </si>
  <si>
    <t>20-0512</t>
  </si>
  <si>
    <t>HBB_CONT_3</t>
  </si>
  <si>
    <t>20-0415</t>
  </si>
  <si>
    <t>HBB_CONT_4</t>
  </si>
  <si>
    <t>18-0569</t>
  </si>
  <si>
    <t>HBB_CONT_5</t>
  </si>
  <si>
    <t>18-0610</t>
  </si>
  <si>
    <t>HBB_CONT_6</t>
  </si>
  <si>
    <t>17-1590</t>
  </si>
  <si>
    <t>HBB_CONT_7</t>
  </si>
  <si>
    <t>20-0129</t>
  </si>
  <si>
    <t>18-0790</t>
  </si>
  <si>
    <t>20-0941</t>
  </si>
  <si>
    <t>17-0031</t>
  </si>
  <si>
    <t>18-0308</t>
  </si>
  <si>
    <t>14-1885A</t>
  </si>
  <si>
    <t>20-0830</t>
  </si>
  <si>
    <t>15-0061</t>
  </si>
  <si>
    <t>18-0252</t>
  </si>
  <si>
    <t>14-1292-1</t>
  </si>
  <si>
    <t>Qubit Conc (ng/ul)</t>
  </si>
  <si>
    <t>Nanodrop (ng/ul)</t>
  </si>
  <si>
    <t>c.602 G&gt;T   p.201 W&gt;L</t>
  </si>
  <si>
    <t xml:space="preserve">c.1437-131_ c.1619-114 Exon 11 deletion </t>
  </si>
  <si>
    <t>PKLR MLPA</t>
  </si>
  <si>
    <t>HB LEPORE HET</t>
  </si>
  <si>
    <t>HPFH-3 HET</t>
  </si>
  <si>
    <t>619BP DEL HET</t>
  </si>
  <si>
    <t>HPFH-2 HOMO</t>
  </si>
  <si>
    <t>HB KENYA HET</t>
  </si>
  <si>
    <t>HPFH-1 HET</t>
  </si>
  <si>
    <t>1393BP DEL</t>
  </si>
  <si>
    <t>ASIAN INDIAN INV/DEL HET</t>
  </si>
  <si>
    <t>HBB DEL HET</t>
  </si>
  <si>
    <t>ASIAN INDIAN INV/DEL HOMO</t>
  </si>
  <si>
    <t>HBB DELTA BETA HET</t>
  </si>
  <si>
    <t>HPFH-2 HET</t>
  </si>
  <si>
    <t>DELTA-BETA HET</t>
  </si>
  <si>
    <t>H2O</t>
  </si>
  <si>
    <t>IL-N701-N715 Adapter Plate in QIAseq 96-Index I Set A or C set</t>
  </si>
  <si>
    <t>IL-S502-S511 Index Primer Plate in QIAseq 96-index I Set A or B set</t>
  </si>
  <si>
    <t>Tapestation</t>
  </si>
  <si>
    <t>Finished off primer plate from first index kit</t>
  </si>
  <si>
    <t>Add whole sample (5.8ul) to get 12.64ng input</t>
  </si>
  <si>
    <t xml:space="preserve">Prepped 106 samples total using one index kit and one panel </t>
  </si>
  <si>
    <t xml:space="preserve">prepped 106 samples so far </t>
  </si>
  <si>
    <t>Cat. No.</t>
  </si>
  <si>
    <t>Supplier</t>
  </si>
  <si>
    <t>Lot No.</t>
  </si>
  <si>
    <t>Mat No.</t>
  </si>
  <si>
    <t xml:space="preserve">Description </t>
  </si>
  <si>
    <t>Qiagen</t>
  </si>
  <si>
    <t>MC23</t>
  </si>
  <si>
    <t>custom panel</t>
  </si>
  <si>
    <t>Stored</t>
  </si>
  <si>
    <t>Comments</t>
  </si>
  <si>
    <t xml:space="preserve">106 +8 samples run using panel </t>
  </si>
  <si>
    <t>MA07</t>
  </si>
  <si>
    <t>Order no.</t>
  </si>
  <si>
    <t>Index kit set A</t>
  </si>
  <si>
    <t>106 samples run using kit</t>
  </si>
  <si>
    <t>Opened Items</t>
  </si>
  <si>
    <t xml:space="preserve">All marked JC BC/Barnaby Clark Research </t>
  </si>
  <si>
    <t xml:space="preserve">Unopened </t>
  </si>
  <si>
    <t xml:space="preserve">2 x 333525 custom panel stored in LMG -20 </t>
  </si>
  <si>
    <t>2 x 333727 Index kits Set A stored in LMG -20</t>
  </si>
  <si>
    <t>used</t>
  </si>
  <si>
    <t>LMG -20 pre PCR</t>
  </si>
  <si>
    <t xml:space="preserve">Experiment </t>
  </si>
  <si>
    <t>A1</t>
  </si>
  <si>
    <t xml:space="preserve">Well </t>
  </si>
  <si>
    <t>A4</t>
  </si>
  <si>
    <t>A7</t>
  </si>
  <si>
    <t>A6</t>
  </si>
  <si>
    <t>A3</t>
  </si>
  <si>
    <t>A2</t>
  </si>
  <si>
    <t>A5</t>
  </si>
  <si>
    <t>A8</t>
  </si>
  <si>
    <t>1065K/mm2</t>
  </si>
  <si>
    <t>411.7MB</t>
  </si>
  <si>
    <t>HBB_CONT_001</t>
  </si>
  <si>
    <t>HBB_CONT_002</t>
  </si>
  <si>
    <t>HBB_CONT_003</t>
  </si>
  <si>
    <t>HBB_CONT_004</t>
  </si>
  <si>
    <t>HBB_CONT_005</t>
  </si>
  <si>
    <t>HBB_CONT_006</t>
  </si>
  <si>
    <t>HBB_CONT_007</t>
  </si>
  <si>
    <t>HBB_CONT_008</t>
  </si>
  <si>
    <t>HBB_CONT_009</t>
  </si>
  <si>
    <t>HBB_CONT_010</t>
  </si>
  <si>
    <t>HBB_CONT_011</t>
  </si>
  <si>
    <t>HBB_CONT_012</t>
  </si>
  <si>
    <t>HBB_CONT_013</t>
  </si>
  <si>
    <t>HBB_CONT_014</t>
  </si>
  <si>
    <t>HBB_CONT_015</t>
  </si>
  <si>
    <t>HBB_CONT_016</t>
  </si>
  <si>
    <t>HBB_CONT_017</t>
  </si>
  <si>
    <t xml:space="preserve">Sequencing Setup </t>
  </si>
  <si>
    <t xml:space="preserve">Known variants </t>
  </si>
  <si>
    <t xml:space="preserve">Experiment 7) Library Prep of PKLR and HBB deletions from Claire and Matt (Molecular) respectively </t>
  </si>
  <si>
    <t xml:space="preserve">7.1) Sequencing set up of 3 major deletions </t>
  </si>
  <si>
    <t>PKP_20200907</t>
  </si>
  <si>
    <t>1028K/mm2</t>
  </si>
  <si>
    <t>379.7MB</t>
  </si>
  <si>
    <t>Experiment 7.1</t>
  </si>
  <si>
    <t>projectID,sampleID,chromosome,position,geneID,threshold</t>
  </si>
  <si>
    <t>PKP_20200907,PKLR_CONT_41,1,155268040-155268042,PKLR,20</t>
  </si>
  <si>
    <t>PKP_20200907,PKLR_CONT_41,1,155269354-155269356,PKLR,20</t>
  </si>
  <si>
    <t>PKP_20200907,PKLR_CONT_41,1,155268046-155268967,PKLR,20</t>
  </si>
  <si>
    <t>PKP_20200819,PKLR_CONT_28,1,155268037-155268419,PKLR,20</t>
  </si>
  <si>
    <t>PKP_20200819,PKLR_CONT_28,1,155268558-155268967,PKLR,20</t>
  </si>
  <si>
    <t xml:space="preserve">Samples before ROIs changed </t>
  </si>
  <si>
    <t>Samples not in SQVD</t>
  </si>
  <si>
    <t>Samples in SQVD_200827</t>
  </si>
  <si>
    <t>Samples in SQVD _200820</t>
  </si>
  <si>
    <t>Samples in SQVD _200908</t>
  </si>
  <si>
    <t>PKP_20200907,PKLR_CONT_41,1,155268464-155268668,PKLR,20</t>
  </si>
  <si>
    <t xml:space="preserve">Sample after </t>
  </si>
  <si>
    <t xml:space="preserve">Before </t>
  </si>
  <si>
    <t>PKP_20200907,PKLR_CONT_28,1,155268534-155268668,PKLR,20</t>
  </si>
  <si>
    <t>PKP_20200907,PKLR_CONT_25,1,155268492-155268668,PKLR,20</t>
  </si>
  <si>
    <t>PKP_20200907,PKLR_CONT_25,1,155269497-155269499,PKLR,20</t>
  </si>
  <si>
    <t>PKP_20200819,PKLR_CONT_32,1,155268570-155268668,PKLR,20</t>
  </si>
  <si>
    <t>PKP_20200819,PKLR_CONT_32,1,155269463-155269487,PKLR,20</t>
  </si>
  <si>
    <t>track name='JC_QIAseq_DNA_panel.CDHS-33399Z-334.roi' description='JC_QIAseq_DNA_panel.CDHS-33399Z-334.roi'</t>
  </si>
  <si>
    <t>chr1</t>
  </si>
  <si>
    <t>HCN3;PKLR;PKLR</t>
  </si>
  <si>
    <t>chr11</t>
  </si>
  <si>
    <t>HBB</t>
  </si>
  <si>
    <t>chr19</t>
  </si>
  <si>
    <t>KLF1</t>
  </si>
  <si>
    <t xml:space="preserve">Gap filling for 4 different samples </t>
  </si>
  <si>
    <t>New ROIs based on gap filling</t>
  </si>
  <si>
    <t>Removed this original ROI due to poor coverage as seen in the IGV of sample above</t>
  </si>
  <si>
    <t xml:space="preserve">Altered original ROI start position from 155269463 to 155269499 based on gap filling data from 4 samples above </t>
  </si>
  <si>
    <t>PKP_20200907gatk,PKLR-CONT-41,1,155269354-155269356,PKLR,20</t>
  </si>
  <si>
    <t>2bp</t>
  </si>
  <si>
    <t>PKP_20200907gatk,PKLR-CONT-03,1,155269383-155269392,PKLR,20</t>
  </si>
  <si>
    <r>
      <t>(2-18 =&gt; 42 bp) </t>
    </r>
    <r>
      <rPr>
        <b/>
        <sz val="8"/>
        <color rgb="FF7986CB"/>
        <rFont val="Arial"/>
        <family val="2"/>
      </rPr>
      <t>5</t>
    </r>
  </si>
  <si>
    <t>PKP_20200907gatk,PKLR-CONT-03,1,155269396-155269406,PKLR,20</t>
  </si>
  <si>
    <t>PKP_20200907gatk,PKLR-CONT-03,1,155266316-155266319,PKLR,20</t>
  </si>
  <si>
    <t>PKP_20200907gatk,PKLR-CONT-03,1,155266309-155266311,PKLR,20</t>
  </si>
  <si>
    <t>PKP_20200907gatk,PKLR-CONT-03,1,155271984-155272002,PKLR,20</t>
  </si>
  <si>
    <t>PKP_20200907gatk,PKLR-CONT-04,1,155269216-155269406,PKLR,20</t>
  </si>
  <si>
    <t>PKP_20200907gatk,PKLR-CONT-04,1,155269144-155269157,PKLR,20</t>
  </si>
  <si>
    <t>PKP_20200907gatk,PKLR-CONT-04,1,155260570-155260592,PKLR,20</t>
  </si>
  <si>
    <t>PKP_20200907gatk,PKLR-CONT-04,1,155260566-155260567,PKLR,20</t>
  </si>
  <si>
    <t>PKP_20200907gatk,PKLR-CONT-04,1,155260626-155260734,PKLR,20</t>
  </si>
  <si>
    <t>PKP_20200907gatk,PKLR-CONT-04,1,155262015-155262051,PKLR,20</t>
  </si>
  <si>
    <t>PKP_20200907gatk,PKLR-CONT-04,1,155260622-155260623,PKLR,20</t>
  </si>
  <si>
    <t>PKP_20200907gatk,PKLR-CONT-04,1,155263694-155263851,PKLR,20</t>
  </si>
  <si>
    <t>PKP_20200907gatk,PKLR-CONT-04,1,155266243-155266443,PKLR,20</t>
  </si>
  <si>
    <t>PKP_20200907gatk,PKLR-CONT-04,1,155262300-155262408,PKLR,20</t>
  </si>
  <si>
    <t>PKP_20200907gatk,PKLR-CONT-04,1,155269499-155269579,PKLR,20</t>
  </si>
  <si>
    <t>PKP_20200907gatk,PKLR-CONT-04,1,155271929-155272002,PKLR,20</t>
  </si>
  <si>
    <t>PKP_20200907gatk,PKLR-CONT-04,11,5247288-5247299,HBB,20</t>
  </si>
  <si>
    <t>PKP_20200907gatk,PKLR-CONT-27,1,155269499-155269501,PKLR,20</t>
  </si>
  <si>
    <t>New snappy pipeline run PKP_20200907</t>
  </si>
  <si>
    <t>100x</t>
  </si>
  <si>
    <t>SQVD</t>
  </si>
  <si>
    <t xml:space="preserve">Average Coverage </t>
  </si>
  <si>
    <t>Coverage at 20x</t>
  </si>
  <si>
    <t>375x</t>
  </si>
  <si>
    <t>385x</t>
  </si>
  <si>
    <t>509x</t>
  </si>
  <si>
    <t>Callum</t>
  </si>
  <si>
    <t>chr1:155260746-155262014</t>
  </si>
  <si>
    <t>chr11:5247311-5248856</t>
  </si>
  <si>
    <t> HPFH 2 deletion results in an 84 kb deletion on chromosome 11:5179688 -5263979</t>
  </si>
  <si>
    <t>Coordinates are based on the human genome reference sequence 19.</t>
  </si>
  <si>
    <t>11:71609-72227</t>
  </si>
  <si>
    <t>HBB:c.316-149_*342delinsAAGTAGA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</si>
</sst>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0.0"/>
    <numFmt numFmtId="165" formatCode="0.0%"/>
    <numFmt numFmtId="166" formatCode="0.000"/>
  </numFmts>
  <fonts count="1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8"/>
      <color rgb="FF7986CB"/>
      <name val="Arial"/>
      <family val="2"/>
    </font>
    <font>
      <b/>
      <sz val="8"/>
      <color rgb="FF7986CB"/>
      <name val="Arial"/>
      <family val="2"/>
    </font>
    <font>
      <sz val="7"/>
      <color rgb="FF666666"/>
      <name val="Times New Roman"/>
      <family val="1"/>
    </font>
    <font>
      <sz val="8"/>
      <color rgb="FF000000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181"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0" xfId="0" applyBorder="1"/>
    <xf numFmtId="0" fontId="1" fillId="0" borderId="0" xfId="0" applyFont="1"/>
    <xf numFmtId="0" fontId="1" fillId="0" borderId="0" xfId="0" applyFont="1" applyBorder="1"/>
    <xf numFmtId="0" fontId="1" fillId="0" borderId="1" xfId="0" applyFont="1" applyBorder="1"/>
    <xf numFmtId="0" fontId="1" fillId="0" borderId="1" xfId="0" applyFont="1" applyBorder="1" applyAlignment="1">
      <alignment wrapText="1"/>
    </xf>
    <xf numFmtId="164" fontId="0" fillId="0" borderId="0" xfId="0" applyNumberFormat="1"/>
    <xf numFmtId="164" fontId="0" fillId="2" borderId="1" xfId="0" applyNumberFormat="1" applyFill="1" applyBorder="1"/>
    <xf numFmtId="164" fontId="0" fillId="0" borderId="1" xfId="0" applyNumberFormat="1" applyFill="1" applyBorder="1"/>
    <xf numFmtId="164" fontId="0" fillId="0" borderId="1" xfId="0" applyNumberFormat="1" applyBorder="1"/>
    <xf numFmtId="164" fontId="0" fillId="3" borderId="1" xfId="0" applyNumberFormat="1" applyFill="1" applyBorder="1"/>
    <xf numFmtId="2" fontId="0" fillId="0" borderId="1" xfId="0" applyNumberFormat="1" applyBorder="1"/>
    <xf numFmtId="164" fontId="0" fillId="0" borderId="3" xfId="0" applyNumberFormat="1" applyFill="1" applyBorder="1"/>
    <xf numFmtId="164" fontId="0" fillId="0" borderId="3" xfId="0" applyNumberFormat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164" fontId="0" fillId="0" borderId="6" xfId="0" applyNumberFormat="1" applyBorder="1"/>
    <xf numFmtId="0" fontId="0" fillId="0" borderId="6" xfId="0" applyBorder="1"/>
    <xf numFmtId="0" fontId="0" fillId="0" borderId="7" xfId="0" applyBorder="1"/>
    <xf numFmtId="0" fontId="2" fillId="0" borderId="7" xfId="0" applyFont="1" applyBorder="1"/>
    <xf numFmtId="0" fontId="2" fillId="0" borderId="5" xfId="0" applyFont="1" applyBorder="1"/>
    <xf numFmtId="164" fontId="2" fillId="0" borderId="1" xfId="0" applyNumberFormat="1" applyFont="1" applyFill="1" applyBorder="1"/>
    <xf numFmtId="164" fontId="2" fillId="0" borderId="1" xfId="0" applyNumberFormat="1" applyFont="1" applyBorder="1"/>
    <xf numFmtId="0" fontId="2" fillId="0" borderId="1" xfId="0" applyFont="1" applyBorder="1"/>
    <xf numFmtId="164" fontId="2" fillId="0" borderId="6" xfId="0" applyNumberFormat="1" applyFont="1" applyFill="1" applyBorder="1"/>
    <xf numFmtId="164" fontId="2" fillId="0" borderId="6" xfId="0" applyNumberFormat="1" applyFont="1" applyBorder="1"/>
    <xf numFmtId="0" fontId="2" fillId="0" borderId="6" xfId="0" applyFont="1" applyBorder="1"/>
    <xf numFmtId="164" fontId="2" fillId="3" borderId="6" xfId="0" applyNumberFormat="1" applyFont="1" applyFill="1" applyBorder="1"/>
    <xf numFmtId="2" fontId="0" fillId="0" borderId="3" xfId="0" applyNumberFormat="1" applyBorder="1"/>
    <xf numFmtId="2" fontId="0" fillId="0" borderId="6" xfId="0" applyNumberFormat="1" applyBorder="1"/>
    <xf numFmtId="0" fontId="0" fillId="4" borderId="1" xfId="0" applyFill="1" applyBorder="1"/>
    <xf numFmtId="0" fontId="1" fillId="0" borderId="2" xfId="0" applyFont="1" applyBorder="1" applyAlignment="1">
      <alignment horizontal="center" wrapText="1"/>
    </xf>
    <xf numFmtId="0" fontId="0" fillId="0" borderId="1" xfId="0" applyFill="1" applyBorder="1"/>
    <xf numFmtId="0" fontId="1" fillId="0" borderId="2" xfId="0" applyFont="1" applyBorder="1" applyAlignment="1">
      <alignment wrapText="1"/>
    </xf>
    <xf numFmtId="164" fontId="1" fillId="0" borderId="2" xfId="0" applyNumberFormat="1" applyFont="1" applyBorder="1" applyAlignment="1">
      <alignment wrapText="1"/>
    </xf>
    <xf numFmtId="0" fontId="0" fillId="0" borderId="1" xfId="0" applyBorder="1" applyAlignment="1">
      <alignment wrapText="1"/>
    </xf>
    <xf numFmtId="0" fontId="0" fillId="0" borderId="8" xfId="0" applyBorder="1"/>
    <xf numFmtId="0" fontId="1" fillId="0" borderId="10" xfId="0" applyFont="1" applyBorder="1" applyAlignment="1">
      <alignment horizontal="center" vertical="center" wrapText="1"/>
    </xf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1" fillId="0" borderId="2" xfId="0" applyFont="1" applyBorder="1" applyAlignment="1">
      <alignment horizontal="center" vertical="center" wrapText="1"/>
    </xf>
    <xf numFmtId="0" fontId="1" fillId="0" borderId="2" xfId="0" applyFont="1" applyFill="1" applyBorder="1" applyAlignment="1">
      <alignment horizontal="center" vertical="center" wrapText="1"/>
    </xf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1" fillId="0" borderId="6" xfId="0" applyFont="1" applyBorder="1" applyAlignment="1">
      <alignment horizontal="center" vertical="center" wrapText="1"/>
    </xf>
    <xf numFmtId="164" fontId="1" fillId="0" borderId="9" xfId="0" applyNumberFormat="1" applyFont="1" applyFill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2" fontId="0" fillId="0" borderId="14" xfId="0" applyNumberFormat="1" applyBorder="1"/>
    <xf numFmtId="2" fontId="0" fillId="0" borderId="8" xfId="0" applyNumberFormat="1" applyBorder="1"/>
    <xf numFmtId="2" fontId="0" fillId="0" borderId="15" xfId="0" applyNumberFormat="1" applyBorder="1"/>
    <xf numFmtId="2" fontId="2" fillId="0" borderId="8" xfId="0" applyNumberFormat="1" applyFont="1" applyBorder="1" applyAlignment="1">
      <alignment horizontal="center"/>
    </xf>
    <xf numFmtId="0" fontId="0" fillId="0" borderId="14" xfId="0" applyFill="1" applyBorder="1"/>
    <xf numFmtId="0" fontId="2" fillId="0" borderId="8" xfId="0" applyFont="1" applyFill="1" applyBorder="1"/>
    <xf numFmtId="164" fontId="3" fillId="0" borderId="8" xfId="0" applyNumberFormat="1" applyFont="1" applyFill="1" applyBorder="1"/>
    <xf numFmtId="0" fontId="3" fillId="0" borderId="8" xfId="0" applyFont="1" applyFill="1" applyBorder="1"/>
    <xf numFmtId="0" fontId="3" fillId="0" borderId="15" xfId="0" applyFont="1" applyFill="1" applyBorder="1"/>
    <xf numFmtId="0" fontId="3" fillId="0" borderId="14" xfId="0" applyFont="1" applyFill="1" applyBorder="1"/>
    <xf numFmtId="0" fontId="2" fillId="0" borderId="14" xfId="0" applyFont="1" applyFill="1" applyBorder="1"/>
    <xf numFmtId="2" fontId="2" fillId="0" borderId="14" xfId="0" applyNumberFormat="1" applyFont="1" applyBorder="1"/>
    <xf numFmtId="2" fontId="2" fillId="0" borderId="8" xfId="0" applyNumberFormat="1" applyFont="1" applyBorder="1"/>
    <xf numFmtId="0" fontId="2" fillId="0" borderId="3" xfId="0" applyFont="1" applyBorder="1"/>
    <xf numFmtId="2" fontId="0" fillId="0" borderId="19" xfId="0" applyNumberFormat="1" applyBorder="1"/>
    <xf numFmtId="2" fontId="0" fillId="0" borderId="20" xfId="0" applyNumberFormat="1" applyBorder="1"/>
    <xf numFmtId="2" fontId="0" fillId="0" borderId="18" xfId="0" applyNumberFormat="1" applyBorder="1"/>
    <xf numFmtId="2" fontId="0" fillId="0" borderId="21" xfId="0" applyNumberFormat="1" applyBorder="1"/>
    <xf numFmtId="2" fontId="0" fillId="0" borderId="22" xfId="0" applyNumberFormat="1" applyBorder="1"/>
    <xf numFmtId="2" fontId="0" fillId="0" borderId="23" xfId="0" applyNumberFormat="1" applyBorder="1"/>
    <xf numFmtId="2" fontId="0" fillId="0" borderId="24" xfId="0" applyNumberFormat="1" applyBorder="1"/>
    <xf numFmtId="2" fontId="0" fillId="0" borderId="25" xfId="0" applyNumberFormat="1" applyBorder="1"/>
    <xf numFmtId="2" fontId="0" fillId="0" borderId="26" xfId="0" applyNumberFormat="1" applyBorder="1"/>
    <xf numFmtId="2" fontId="0" fillId="0" borderId="27" xfId="0" applyNumberFormat="1" applyBorder="1"/>
    <xf numFmtId="2" fontId="0" fillId="0" borderId="28" xfId="0" applyNumberFormat="1" applyBorder="1"/>
    <xf numFmtId="2" fontId="0" fillId="0" borderId="29" xfId="0" applyNumberFormat="1" applyBorder="1"/>
    <xf numFmtId="1" fontId="0" fillId="0" borderId="21" xfId="0" applyNumberFormat="1" applyBorder="1"/>
    <xf numFmtId="1" fontId="0" fillId="0" borderId="22" xfId="0" applyNumberFormat="1" applyBorder="1"/>
    <xf numFmtId="1" fontId="0" fillId="0" borderId="23" xfId="0" applyNumberFormat="1" applyBorder="1"/>
    <xf numFmtId="0" fontId="0" fillId="0" borderId="0" xfId="0" applyBorder="1" applyAlignment="1">
      <alignment wrapText="1"/>
    </xf>
    <xf numFmtId="164" fontId="0" fillId="0" borderId="0" xfId="0" applyNumberFormat="1" applyBorder="1"/>
    <xf numFmtId="0" fontId="1" fillId="0" borderId="0" xfId="0" applyFont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 wrapText="1"/>
    </xf>
    <xf numFmtId="164" fontId="1" fillId="0" borderId="0" xfId="0" applyNumberFormat="1" applyFont="1" applyFill="1" applyBorder="1" applyAlignment="1">
      <alignment horizontal="center" vertical="center" wrapText="1"/>
    </xf>
    <xf numFmtId="2" fontId="0" fillId="0" borderId="0" xfId="0" applyNumberFormat="1" applyBorder="1"/>
    <xf numFmtId="1" fontId="0" fillId="0" borderId="0" xfId="0" applyNumberFormat="1" applyBorder="1"/>
    <xf numFmtId="0" fontId="0" fillId="0" borderId="2" xfId="0" applyBorder="1"/>
    <xf numFmtId="0" fontId="0" fillId="0" borderId="2" xfId="0" applyBorder="1" applyAlignment="1">
      <alignment wrapText="1"/>
    </xf>
    <xf numFmtId="0" fontId="3" fillId="0" borderId="1" xfId="0" applyFont="1" applyBorder="1"/>
    <xf numFmtId="164" fontId="3" fillId="0" borderId="1" xfId="0" applyNumberFormat="1" applyFont="1" applyBorder="1"/>
    <xf numFmtId="0" fontId="3" fillId="0" borderId="6" xfId="0" applyFont="1" applyBorder="1"/>
    <xf numFmtId="164" fontId="3" fillId="0" borderId="6" xfId="0" applyNumberFormat="1" applyFont="1" applyBorder="1"/>
    <xf numFmtId="0" fontId="3" fillId="0" borderId="3" xfId="0" applyFont="1" applyBorder="1"/>
    <xf numFmtId="164" fontId="3" fillId="0" borderId="3" xfId="0" applyNumberFormat="1" applyFont="1" applyBorder="1"/>
    <xf numFmtId="0" fontId="0" fillId="0" borderId="1" xfId="0" applyBorder="1" applyAlignment="1">
      <alignment horizontal="right"/>
    </xf>
    <xf numFmtId="10" fontId="0" fillId="0" borderId="1" xfId="0" applyNumberFormat="1" applyBorder="1" applyAlignment="1">
      <alignment horizontal="right"/>
    </xf>
    <xf numFmtId="0" fontId="1" fillId="0" borderId="2" xfId="0" applyFont="1" applyBorder="1"/>
    <xf numFmtId="0" fontId="0" fillId="4" borderId="6" xfId="0" applyFill="1" applyBorder="1"/>
    <xf numFmtId="2" fontId="0" fillId="0" borderId="4" xfId="0" applyNumberFormat="1" applyBorder="1"/>
    <xf numFmtId="2" fontId="0" fillId="0" borderId="5" xfId="0" applyNumberFormat="1" applyBorder="1"/>
    <xf numFmtId="2" fontId="0" fillId="0" borderId="7" xfId="0" applyNumberFormat="1" applyBorder="1"/>
    <xf numFmtId="0" fontId="0" fillId="0" borderId="0" xfId="0" applyFont="1" applyBorder="1" applyAlignment="1">
      <alignment wrapText="1"/>
    </xf>
    <xf numFmtId="2" fontId="0" fillId="0" borderId="0" xfId="0" applyNumberFormat="1" applyBorder="1" applyAlignment="1">
      <alignment wrapText="1"/>
    </xf>
    <xf numFmtId="0" fontId="0" fillId="0" borderId="30" xfId="0" applyBorder="1"/>
    <xf numFmtId="0" fontId="1" fillId="0" borderId="1" xfId="0" applyFont="1" applyFill="1" applyBorder="1" applyAlignment="1">
      <alignment wrapText="1"/>
    </xf>
    <xf numFmtId="0" fontId="0" fillId="0" borderId="0" xfId="0" applyBorder="1" applyAlignment="1">
      <alignment horizontal="right"/>
    </xf>
    <xf numFmtId="165" fontId="0" fillId="0" borderId="1" xfId="1" applyNumberFormat="1" applyFont="1" applyBorder="1"/>
    <xf numFmtId="165" fontId="0" fillId="0" borderId="1" xfId="1" applyNumberFormat="1" applyFont="1" applyBorder="1" applyAlignment="1">
      <alignment horizontal="right"/>
    </xf>
    <xf numFmtId="0" fontId="0" fillId="0" borderId="0" xfId="0" applyFill="1" applyBorder="1"/>
    <xf numFmtId="0" fontId="0" fillId="0" borderId="1" xfId="0" applyFill="1" applyBorder="1" applyAlignment="1">
      <alignment wrapText="1"/>
    </xf>
    <xf numFmtId="9" fontId="0" fillId="0" borderId="1" xfId="0" applyNumberFormat="1" applyBorder="1" applyAlignment="1">
      <alignment horizontal="right"/>
    </xf>
    <xf numFmtId="0" fontId="0" fillId="5" borderId="1" xfId="0" applyFill="1" applyBorder="1"/>
    <xf numFmtId="164" fontId="0" fillId="5" borderId="1" xfId="0" applyNumberFormat="1" applyFill="1" applyBorder="1"/>
    <xf numFmtId="164" fontId="2" fillId="5" borderId="1" xfId="0" applyNumberFormat="1" applyFont="1" applyFill="1" applyBorder="1"/>
    <xf numFmtId="0" fontId="2" fillId="5" borderId="1" xfId="0" applyFont="1" applyFill="1" applyBorder="1"/>
    <xf numFmtId="0" fontId="3" fillId="5" borderId="1" xfId="0" applyFont="1" applyFill="1" applyBorder="1"/>
    <xf numFmtId="164" fontId="3" fillId="5" borderId="1" xfId="0" applyNumberFormat="1" applyFont="1" applyFill="1" applyBorder="1"/>
    <xf numFmtId="0" fontId="1" fillId="0" borderId="1" xfId="0" applyFont="1" applyFill="1" applyBorder="1" applyAlignment="1">
      <alignment horizontal="center" wrapText="1"/>
    </xf>
    <xf numFmtId="0" fontId="0" fillId="4" borderId="1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4" borderId="0" xfId="0" applyFill="1" applyBorder="1"/>
    <xf numFmtId="0" fontId="0" fillId="0" borderId="0" xfId="0" applyFont="1"/>
    <xf numFmtId="0" fontId="1" fillId="0" borderId="9" xfId="0" applyFont="1" applyBorder="1" applyAlignment="1">
      <alignment horizontal="center" vertical="center" wrapText="1"/>
    </xf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1" fillId="0" borderId="1" xfId="0" applyFont="1" applyFill="1" applyBorder="1" applyAlignment="1">
      <alignment horizontal="center" vertical="center" wrapText="1"/>
    </xf>
    <xf numFmtId="0" fontId="3" fillId="0" borderId="11" xfId="0" applyFont="1" applyFill="1" applyBorder="1"/>
    <xf numFmtId="164" fontId="3" fillId="0" borderId="12" xfId="0" applyNumberFormat="1" applyFont="1" applyFill="1" applyBorder="1"/>
    <xf numFmtId="0" fontId="3" fillId="0" borderId="12" xfId="0" applyFont="1" applyFill="1" applyBorder="1"/>
    <xf numFmtId="0" fontId="3" fillId="0" borderId="13" xfId="0" applyFont="1" applyFill="1" applyBorder="1"/>
    <xf numFmtId="0" fontId="3" fillId="0" borderId="1" xfId="0" applyFont="1" applyFill="1" applyBorder="1"/>
    <xf numFmtId="2" fontId="2" fillId="0" borderId="1" xfId="0" applyNumberFormat="1" applyFont="1" applyBorder="1"/>
    <xf numFmtId="2" fontId="0" fillId="0" borderId="1" xfId="0" applyNumberFormat="1" applyFill="1" applyBorder="1"/>
    <xf numFmtId="166" fontId="0" fillId="0" borderId="1" xfId="0" applyNumberFormat="1" applyBorder="1"/>
    <xf numFmtId="0" fontId="6" fillId="0" borderId="0" xfId="0" applyFont="1"/>
    <xf numFmtId="0" fontId="0" fillId="0" borderId="2" xfId="0" applyBorder="1" applyAlignment="1">
      <alignment horizontal="center" wrapText="1"/>
    </xf>
    <xf numFmtId="0" fontId="0" fillId="0" borderId="9" xfId="0" applyBorder="1" applyAlignment="1">
      <alignment wrapText="1"/>
    </xf>
    <xf numFmtId="0" fontId="0" fillId="0" borderId="8" xfId="0" applyBorder="1" applyAlignment="1">
      <alignment wrapText="1"/>
    </xf>
    <xf numFmtId="0" fontId="0" fillId="0" borderId="31" xfId="0" applyBorder="1" applyAlignment="1"/>
    <xf numFmtId="0" fontId="0" fillId="0" borderId="0" xfId="0" applyAlignment="1">
      <alignment wrapText="1"/>
    </xf>
    <xf numFmtId="2" fontId="0" fillId="0" borderId="2" xfId="0" applyNumberFormat="1" applyBorder="1"/>
    <xf numFmtId="1" fontId="0" fillId="0" borderId="0" xfId="0" applyNumberFormat="1"/>
    <xf numFmtId="0" fontId="0" fillId="0" borderId="13" xfId="0" applyBorder="1" applyAlignment="1">
      <alignment wrapText="1"/>
    </xf>
    <xf numFmtId="0" fontId="0" fillId="0" borderId="14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6" xfId="0" applyBorder="1" applyAlignment="1">
      <alignment horizontal="center"/>
    </xf>
    <xf numFmtId="0" fontId="1" fillId="0" borderId="1" xfId="0" applyFont="1" applyBorder="1" applyAlignment="1"/>
    <xf numFmtId="0" fontId="1" fillId="0" borderId="0" xfId="0" applyFont="1" applyBorder="1" applyAlignment="1">
      <alignment wrapText="1"/>
    </xf>
    <xf numFmtId="0" fontId="7" fillId="0" borderId="0" xfId="0" applyFont="1"/>
    <xf numFmtId="9" fontId="0" fillId="0" borderId="3" xfId="1" applyFont="1" applyBorder="1"/>
    <xf numFmtId="0" fontId="0" fillId="0" borderId="0" xfId="0" applyAlignment="1">
      <alignment horizontal="right"/>
    </xf>
    <xf numFmtId="0" fontId="0" fillId="0" borderId="2" xfId="0" applyBorder="1" applyAlignment="1">
      <alignment horizontal="right" wrapText="1"/>
    </xf>
    <xf numFmtId="2" fontId="0" fillId="0" borderId="3" xfId="0" applyNumberFormat="1" applyBorder="1" applyAlignment="1">
      <alignment horizontal="right"/>
    </xf>
    <xf numFmtId="2" fontId="0" fillId="0" borderId="1" xfId="0" applyNumberFormat="1" applyBorder="1" applyAlignment="1">
      <alignment horizontal="right"/>
    </xf>
    <xf numFmtId="2" fontId="0" fillId="0" borderId="2" xfId="0" applyNumberFormat="1" applyBorder="1" applyAlignment="1">
      <alignment horizontal="right"/>
    </xf>
    <xf numFmtId="2" fontId="0" fillId="0" borderId="6" xfId="0" applyNumberFormat="1" applyBorder="1" applyAlignment="1">
      <alignment horizontal="right"/>
    </xf>
    <xf numFmtId="9" fontId="0" fillId="0" borderId="1" xfId="1" applyFont="1" applyBorder="1"/>
    <xf numFmtId="9" fontId="0" fillId="0" borderId="2" xfId="1" applyFont="1" applyBorder="1"/>
    <xf numFmtId="9" fontId="0" fillId="0" borderId="6" xfId="1" applyFont="1" applyBorder="1"/>
    <xf numFmtId="0" fontId="0" fillId="0" borderId="34" xfId="0" applyFill="1" applyBorder="1"/>
    <xf numFmtId="0" fontId="9" fillId="0" borderId="0" xfId="0" applyFont="1"/>
    <xf numFmtId="0" fontId="10" fillId="0" borderId="0" xfId="0" applyFont="1"/>
    <xf numFmtId="0" fontId="5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 wrapText="1"/>
    </xf>
    <xf numFmtId="0" fontId="1" fillId="0" borderId="2" xfId="0" applyFont="1" applyBorder="1" applyAlignment="1">
      <alignment horizontal="center" wrapText="1"/>
    </xf>
    <xf numFmtId="0" fontId="1" fillId="0" borderId="0" xfId="0" applyFont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19" xfId="0" applyFont="1" applyBorder="1" applyAlignment="1">
      <alignment horizontal="center"/>
    </xf>
    <xf numFmtId="0" fontId="1" fillId="0" borderId="22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8" xfId="0" applyBorder="1" applyAlignment="1">
      <alignment horizontal="center"/>
    </xf>
  </cellXfs>
  <cellStyles count="2">
    <cellStyle name="Normal" xfId="0" builtinId="0"/>
    <cellStyle name="Percent" xfId="1" builtinId="5"/>
  </cellStyles>
  <dxfs count="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4" Type="http://schemas.openxmlformats.org/officeDocument/2006/relationships/image" Target="../media/image11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2.png"/><Relationship Id="rId2" Type="http://schemas.openxmlformats.org/officeDocument/2006/relationships/image" Target="../media/image121.png"/><Relationship Id="rId1" Type="http://schemas.openxmlformats.org/officeDocument/2006/relationships/image" Target="../media/image12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9.jpe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Relationship Id="rId9" Type="http://schemas.openxmlformats.org/officeDocument/2006/relationships/image" Target="../media/image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13" Type="http://schemas.openxmlformats.org/officeDocument/2006/relationships/image" Target="../media/image46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12" Type="http://schemas.openxmlformats.org/officeDocument/2006/relationships/image" Target="../media/image45.png"/><Relationship Id="rId17" Type="http://schemas.openxmlformats.org/officeDocument/2006/relationships/image" Target="../media/image50.jpeg"/><Relationship Id="rId2" Type="http://schemas.openxmlformats.org/officeDocument/2006/relationships/image" Target="../media/image35.png"/><Relationship Id="rId16" Type="http://schemas.openxmlformats.org/officeDocument/2006/relationships/image" Target="../media/image49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11" Type="http://schemas.openxmlformats.org/officeDocument/2006/relationships/image" Target="../media/image44.png"/><Relationship Id="rId5" Type="http://schemas.openxmlformats.org/officeDocument/2006/relationships/image" Target="../media/image38.png"/><Relationship Id="rId15" Type="http://schemas.openxmlformats.org/officeDocument/2006/relationships/image" Target="../media/image48.png"/><Relationship Id="rId10" Type="http://schemas.openxmlformats.org/officeDocument/2006/relationships/image" Target="../media/image43.png"/><Relationship Id="rId4" Type="http://schemas.openxmlformats.org/officeDocument/2006/relationships/image" Target="../media/image37.png"/><Relationship Id="rId9" Type="http://schemas.openxmlformats.org/officeDocument/2006/relationships/image" Target="../media/image42.png"/><Relationship Id="rId14" Type="http://schemas.openxmlformats.org/officeDocument/2006/relationships/image" Target="../media/image4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63.png"/><Relationship Id="rId18" Type="http://schemas.openxmlformats.org/officeDocument/2006/relationships/image" Target="../media/image68.png"/><Relationship Id="rId3" Type="http://schemas.openxmlformats.org/officeDocument/2006/relationships/image" Target="../media/image53.png"/><Relationship Id="rId21" Type="http://schemas.openxmlformats.org/officeDocument/2006/relationships/image" Target="../media/image71.png"/><Relationship Id="rId7" Type="http://schemas.openxmlformats.org/officeDocument/2006/relationships/image" Target="../media/image57.png"/><Relationship Id="rId12" Type="http://schemas.openxmlformats.org/officeDocument/2006/relationships/image" Target="../media/image62.png"/><Relationship Id="rId17" Type="http://schemas.openxmlformats.org/officeDocument/2006/relationships/image" Target="../media/image67.png"/><Relationship Id="rId25" Type="http://schemas.openxmlformats.org/officeDocument/2006/relationships/image" Target="../media/image75.png"/><Relationship Id="rId2" Type="http://schemas.openxmlformats.org/officeDocument/2006/relationships/image" Target="../media/image52.png"/><Relationship Id="rId16" Type="http://schemas.openxmlformats.org/officeDocument/2006/relationships/image" Target="../media/image66.png"/><Relationship Id="rId20" Type="http://schemas.openxmlformats.org/officeDocument/2006/relationships/image" Target="../media/image70.png"/><Relationship Id="rId1" Type="http://schemas.openxmlformats.org/officeDocument/2006/relationships/image" Target="../media/image51.jpeg"/><Relationship Id="rId6" Type="http://schemas.openxmlformats.org/officeDocument/2006/relationships/image" Target="../media/image56.png"/><Relationship Id="rId11" Type="http://schemas.openxmlformats.org/officeDocument/2006/relationships/image" Target="../media/image61.png"/><Relationship Id="rId24" Type="http://schemas.openxmlformats.org/officeDocument/2006/relationships/image" Target="../media/image74.png"/><Relationship Id="rId5" Type="http://schemas.openxmlformats.org/officeDocument/2006/relationships/image" Target="../media/image55.png"/><Relationship Id="rId15" Type="http://schemas.openxmlformats.org/officeDocument/2006/relationships/image" Target="../media/image65.png"/><Relationship Id="rId23" Type="http://schemas.openxmlformats.org/officeDocument/2006/relationships/image" Target="../media/image73.png"/><Relationship Id="rId10" Type="http://schemas.openxmlformats.org/officeDocument/2006/relationships/image" Target="../media/image60.png"/><Relationship Id="rId19" Type="http://schemas.openxmlformats.org/officeDocument/2006/relationships/image" Target="../media/image69.png"/><Relationship Id="rId4" Type="http://schemas.openxmlformats.org/officeDocument/2006/relationships/image" Target="../media/image54.png"/><Relationship Id="rId9" Type="http://schemas.openxmlformats.org/officeDocument/2006/relationships/image" Target="../media/image59.png"/><Relationship Id="rId14" Type="http://schemas.openxmlformats.org/officeDocument/2006/relationships/image" Target="../media/image64.png"/><Relationship Id="rId22" Type="http://schemas.openxmlformats.org/officeDocument/2006/relationships/image" Target="../media/image72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13" Type="http://schemas.openxmlformats.org/officeDocument/2006/relationships/image" Target="../media/image88.png"/><Relationship Id="rId3" Type="http://schemas.openxmlformats.org/officeDocument/2006/relationships/image" Target="../media/image78.png"/><Relationship Id="rId7" Type="http://schemas.openxmlformats.org/officeDocument/2006/relationships/image" Target="../media/image82.png"/><Relationship Id="rId12" Type="http://schemas.openxmlformats.org/officeDocument/2006/relationships/image" Target="../media/image87.png"/><Relationship Id="rId17" Type="http://schemas.openxmlformats.org/officeDocument/2006/relationships/image" Target="../media/image92.png"/><Relationship Id="rId2" Type="http://schemas.openxmlformats.org/officeDocument/2006/relationships/image" Target="../media/image77.png"/><Relationship Id="rId16" Type="http://schemas.openxmlformats.org/officeDocument/2006/relationships/image" Target="../media/image91.png"/><Relationship Id="rId1" Type="http://schemas.openxmlformats.org/officeDocument/2006/relationships/image" Target="../media/image76.jpeg"/><Relationship Id="rId6" Type="http://schemas.openxmlformats.org/officeDocument/2006/relationships/image" Target="../media/image81.png"/><Relationship Id="rId11" Type="http://schemas.openxmlformats.org/officeDocument/2006/relationships/image" Target="../media/image86.png"/><Relationship Id="rId5" Type="http://schemas.openxmlformats.org/officeDocument/2006/relationships/image" Target="../media/image80.png"/><Relationship Id="rId15" Type="http://schemas.openxmlformats.org/officeDocument/2006/relationships/image" Target="../media/image90.png"/><Relationship Id="rId10" Type="http://schemas.openxmlformats.org/officeDocument/2006/relationships/image" Target="../media/image85.png"/><Relationship Id="rId4" Type="http://schemas.openxmlformats.org/officeDocument/2006/relationships/image" Target="../media/image79.png"/><Relationship Id="rId9" Type="http://schemas.openxmlformats.org/officeDocument/2006/relationships/image" Target="../media/image84.png"/><Relationship Id="rId14" Type="http://schemas.openxmlformats.org/officeDocument/2006/relationships/image" Target="../media/image89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13" Type="http://schemas.openxmlformats.org/officeDocument/2006/relationships/image" Target="../media/image105.png"/><Relationship Id="rId18" Type="http://schemas.openxmlformats.org/officeDocument/2006/relationships/image" Target="../media/image110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17" Type="http://schemas.openxmlformats.org/officeDocument/2006/relationships/image" Target="../media/image109.png"/><Relationship Id="rId2" Type="http://schemas.openxmlformats.org/officeDocument/2006/relationships/image" Target="../media/image94.png"/><Relationship Id="rId16" Type="http://schemas.openxmlformats.org/officeDocument/2006/relationships/image" Target="../media/image108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5" Type="http://schemas.openxmlformats.org/officeDocument/2006/relationships/image" Target="../media/image10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1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4.png"/><Relationship Id="rId2" Type="http://schemas.openxmlformats.org/officeDocument/2006/relationships/image" Target="../media/image113.png"/><Relationship Id="rId1" Type="http://schemas.openxmlformats.org/officeDocument/2006/relationships/image" Target="../media/image112.png"/><Relationship Id="rId4" Type="http://schemas.openxmlformats.org/officeDocument/2006/relationships/image" Target="../media/image1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1058334</xdr:colOff>
      <xdr:row>28</xdr:row>
      <xdr:rowOff>21166</xdr:rowOff>
    </xdr:from>
    <xdr:to>
      <xdr:col>8</xdr:col>
      <xdr:colOff>655969</xdr:colOff>
      <xdr:row>46</xdr:row>
      <xdr:rowOff>73284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8334" y="4423833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1121834</xdr:colOff>
      <xdr:row>49</xdr:row>
      <xdr:rowOff>95250</xdr:rowOff>
    </xdr:from>
    <xdr:to>
      <xdr:col>8</xdr:col>
      <xdr:colOff>719469</xdr:colOff>
      <xdr:row>67</xdr:row>
      <xdr:rowOff>147368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1834" y="849841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1164166</xdr:colOff>
      <xdr:row>71</xdr:row>
      <xdr:rowOff>84666</xdr:rowOff>
    </xdr:from>
    <xdr:to>
      <xdr:col>8</xdr:col>
      <xdr:colOff>761801</xdr:colOff>
      <xdr:row>89</xdr:row>
      <xdr:rowOff>136784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4166" y="12678833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1100667</xdr:colOff>
      <xdr:row>94</xdr:row>
      <xdr:rowOff>116417</xdr:rowOff>
    </xdr:from>
    <xdr:to>
      <xdr:col>8</xdr:col>
      <xdr:colOff>698302</xdr:colOff>
      <xdr:row>112</xdr:row>
      <xdr:rowOff>168535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0667" y="17092084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1143000</xdr:colOff>
      <xdr:row>116</xdr:row>
      <xdr:rowOff>21166</xdr:rowOff>
    </xdr:from>
    <xdr:to>
      <xdr:col>8</xdr:col>
      <xdr:colOff>740635</xdr:colOff>
      <xdr:row>134</xdr:row>
      <xdr:rowOff>73284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0" y="21187833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1174750</xdr:colOff>
      <xdr:row>138</xdr:row>
      <xdr:rowOff>31750</xdr:rowOff>
    </xdr:from>
    <xdr:to>
      <xdr:col>8</xdr:col>
      <xdr:colOff>772385</xdr:colOff>
      <xdr:row>156</xdr:row>
      <xdr:rowOff>83868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4750" y="2538941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1164166</xdr:colOff>
      <xdr:row>160</xdr:row>
      <xdr:rowOff>31750</xdr:rowOff>
    </xdr:from>
    <xdr:to>
      <xdr:col>8</xdr:col>
      <xdr:colOff>761801</xdr:colOff>
      <xdr:row>178</xdr:row>
      <xdr:rowOff>83868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4166" y="2958041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1164167</xdr:colOff>
      <xdr:row>182</xdr:row>
      <xdr:rowOff>63500</xdr:rowOff>
    </xdr:from>
    <xdr:to>
      <xdr:col>8</xdr:col>
      <xdr:colOff>761802</xdr:colOff>
      <xdr:row>200</xdr:row>
      <xdr:rowOff>115618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4167" y="3380316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8</xdr:col>
      <xdr:colOff>148166</xdr:colOff>
      <xdr:row>1</xdr:row>
      <xdr:rowOff>0</xdr:rowOff>
    </xdr:from>
    <xdr:to>
      <xdr:col>11</xdr:col>
      <xdr:colOff>573496</xdr:colOff>
      <xdr:row>13</xdr:row>
      <xdr:rowOff>42333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66" t="1644" r="3769" b="11226"/>
        <a:stretch/>
      </xdr:blipFill>
      <xdr:spPr>
        <a:xfrm>
          <a:off x="9133416" y="190500"/>
          <a:ext cx="3367497" cy="25188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305748</xdr:colOff>
      <xdr:row>18</xdr:row>
      <xdr:rowOff>161925</xdr:rowOff>
    </xdr:from>
    <xdr:to>
      <xdr:col>8</xdr:col>
      <xdr:colOff>246125</xdr:colOff>
      <xdr:row>29</xdr:row>
      <xdr:rowOff>171450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0265" b="32891"/>
        <a:stretch/>
      </xdr:blipFill>
      <xdr:spPr>
        <a:xfrm>
          <a:off x="305748" y="3590925"/>
          <a:ext cx="4817177" cy="2105025"/>
        </a:xfrm>
        <a:prstGeom prst="rect">
          <a:avLst/>
        </a:prstGeom>
      </xdr:spPr>
    </xdr:pic>
    <xdr:clientData/>
  </xdr:twoCellAnchor>
  <xdr:twoCellAnchor editAs="oneCell">
    <xdr:from>
      <xdr:col>0</xdr:col>
      <xdr:colOff>307195</xdr:colOff>
      <xdr:row>1</xdr:row>
      <xdr:rowOff>47625</xdr:rowOff>
    </xdr:from>
    <xdr:to>
      <xdr:col>8</xdr:col>
      <xdr:colOff>317089</xdr:colOff>
      <xdr:row>18</xdr:row>
      <xdr:rowOff>27403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4331"/>
        <a:stretch/>
      </xdr:blipFill>
      <xdr:spPr>
        <a:xfrm>
          <a:off x="307195" y="238125"/>
          <a:ext cx="4886694" cy="3218278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35</xdr:row>
      <xdr:rowOff>43872</xdr:rowOff>
    </xdr:from>
    <xdr:to>
      <xdr:col>8</xdr:col>
      <xdr:colOff>408050</xdr:colOff>
      <xdr:row>49</xdr:row>
      <xdr:rowOff>161925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0592" b="12390"/>
        <a:stretch/>
      </xdr:blipFill>
      <xdr:spPr>
        <a:xfrm>
          <a:off x="581025" y="6711372"/>
          <a:ext cx="4703825" cy="2785053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14</xdr:row>
      <xdr:rowOff>19925</xdr:rowOff>
    </xdr:from>
    <xdr:to>
      <xdr:col>16</xdr:col>
      <xdr:colOff>484250</xdr:colOff>
      <xdr:row>28</xdr:row>
      <xdr:rowOff>170277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4611" t="9453"/>
        <a:stretch/>
      </xdr:blipFill>
      <xdr:spPr>
        <a:xfrm>
          <a:off x="6781800" y="2686925"/>
          <a:ext cx="3456050" cy="281735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381673</xdr:colOff>
      <xdr:row>13</xdr:row>
      <xdr:rowOff>0</xdr:rowOff>
    </xdr:from>
    <xdr:to>
      <xdr:col>9</xdr:col>
      <xdr:colOff>265175</xdr:colOff>
      <xdr:row>32</xdr:row>
      <xdr:rowOff>122652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110" t="13111"/>
        <a:stretch/>
      </xdr:blipFill>
      <xdr:spPr>
        <a:xfrm>
          <a:off x="381673" y="2476500"/>
          <a:ext cx="5484202" cy="3742152"/>
        </a:xfrm>
        <a:prstGeom prst="rect">
          <a:avLst/>
        </a:prstGeom>
      </xdr:spPr>
    </xdr:pic>
    <xdr:clientData/>
  </xdr:twoCellAnchor>
  <xdr:twoCellAnchor editAs="oneCell">
    <xdr:from>
      <xdr:col>10</xdr:col>
      <xdr:colOff>77144</xdr:colOff>
      <xdr:row>11</xdr:row>
      <xdr:rowOff>88383</xdr:rowOff>
    </xdr:from>
    <xdr:to>
      <xdr:col>19</xdr:col>
      <xdr:colOff>381000</xdr:colOff>
      <xdr:row>31</xdr:row>
      <xdr:rowOff>160753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4469"/>
        <a:stretch/>
      </xdr:blipFill>
      <xdr:spPr>
        <a:xfrm>
          <a:off x="6287444" y="2183883"/>
          <a:ext cx="5904556" cy="3882370"/>
        </a:xfrm>
        <a:prstGeom prst="rect">
          <a:avLst/>
        </a:prstGeom>
      </xdr:spPr>
    </xdr:pic>
    <xdr:clientData/>
  </xdr:twoCellAnchor>
  <xdr:twoCellAnchor editAs="oneCell">
    <xdr:from>
      <xdr:col>10</xdr:col>
      <xdr:colOff>72558</xdr:colOff>
      <xdr:row>30</xdr:row>
      <xdr:rowOff>142875</xdr:rowOff>
    </xdr:from>
    <xdr:to>
      <xdr:col>19</xdr:col>
      <xdr:colOff>417575</xdr:colOff>
      <xdr:row>50</xdr:row>
      <xdr:rowOff>141702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6670"/>
        <a:stretch/>
      </xdr:blipFill>
      <xdr:spPr>
        <a:xfrm>
          <a:off x="6168558" y="5857875"/>
          <a:ext cx="5945717" cy="380882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33705</xdr:colOff>
      <xdr:row>12</xdr:row>
      <xdr:rowOff>28574</xdr:rowOff>
    </xdr:from>
    <xdr:to>
      <xdr:col>12</xdr:col>
      <xdr:colOff>585984</xdr:colOff>
      <xdr:row>25</xdr:row>
      <xdr:rowOff>27401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0564"/>
        <a:stretch/>
      </xdr:blipFill>
      <xdr:spPr>
        <a:xfrm>
          <a:off x="4300905" y="2314574"/>
          <a:ext cx="3600279" cy="24753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657225</xdr:colOff>
      <xdr:row>52</xdr:row>
      <xdr:rowOff>0</xdr:rowOff>
    </xdr:from>
    <xdr:to>
      <xdr:col>10</xdr:col>
      <xdr:colOff>51433</xdr:colOff>
      <xdr:row>70</xdr:row>
      <xdr:rowOff>52118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" y="1012507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721179</xdr:colOff>
      <xdr:row>73</xdr:row>
      <xdr:rowOff>13607</xdr:rowOff>
    </xdr:from>
    <xdr:to>
      <xdr:col>10</xdr:col>
      <xdr:colOff>111305</xdr:colOff>
      <xdr:row>91</xdr:row>
      <xdr:rowOff>65725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179" y="14151428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721179</xdr:colOff>
      <xdr:row>94</xdr:row>
      <xdr:rowOff>40822</xdr:rowOff>
    </xdr:from>
    <xdr:to>
      <xdr:col>10</xdr:col>
      <xdr:colOff>111305</xdr:colOff>
      <xdr:row>112</xdr:row>
      <xdr:rowOff>92940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179" y="18179143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775608</xdr:colOff>
      <xdr:row>115</xdr:row>
      <xdr:rowOff>122464</xdr:rowOff>
    </xdr:from>
    <xdr:to>
      <xdr:col>10</xdr:col>
      <xdr:colOff>165734</xdr:colOff>
      <xdr:row>133</xdr:row>
      <xdr:rowOff>174582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5608" y="2226128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870857</xdr:colOff>
      <xdr:row>136</xdr:row>
      <xdr:rowOff>176893</xdr:rowOff>
    </xdr:from>
    <xdr:to>
      <xdr:col>10</xdr:col>
      <xdr:colOff>260983</xdr:colOff>
      <xdr:row>155</xdr:row>
      <xdr:rowOff>38511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0857" y="26316214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870857</xdr:colOff>
      <xdr:row>159</xdr:row>
      <xdr:rowOff>0</xdr:rowOff>
    </xdr:from>
    <xdr:to>
      <xdr:col>10</xdr:col>
      <xdr:colOff>260983</xdr:colOff>
      <xdr:row>177</xdr:row>
      <xdr:rowOff>52118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0857" y="30520821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938894</xdr:colOff>
      <xdr:row>181</xdr:row>
      <xdr:rowOff>27214</xdr:rowOff>
    </xdr:from>
    <xdr:to>
      <xdr:col>10</xdr:col>
      <xdr:colOff>329020</xdr:colOff>
      <xdr:row>199</xdr:row>
      <xdr:rowOff>79332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894" y="3473903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966107</xdr:colOff>
      <xdr:row>202</xdr:row>
      <xdr:rowOff>81643</xdr:rowOff>
    </xdr:from>
    <xdr:to>
      <xdr:col>10</xdr:col>
      <xdr:colOff>356233</xdr:colOff>
      <xdr:row>220</xdr:row>
      <xdr:rowOff>133761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6107" y="38793964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13</xdr:col>
      <xdr:colOff>149679</xdr:colOff>
      <xdr:row>52</xdr:row>
      <xdr:rowOff>0</xdr:rowOff>
    </xdr:from>
    <xdr:to>
      <xdr:col>26</xdr:col>
      <xdr:colOff>223565</xdr:colOff>
      <xdr:row>70</xdr:row>
      <xdr:rowOff>52118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00" y="10137321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95251</xdr:colOff>
      <xdr:row>73</xdr:row>
      <xdr:rowOff>13607</xdr:rowOff>
    </xdr:from>
    <xdr:to>
      <xdr:col>26</xdr:col>
      <xdr:colOff>169137</xdr:colOff>
      <xdr:row>91</xdr:row>
      <xdr:rowOff>65725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13572" y="14151428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13</xdr:col>
      <xdr:colOff>108858</xdr:colOff>
      <xdr:row>93</xdr:row>
      <xdr:rowOff>163285</xdr:rowOff>
    </xdr:from>
    <xdr:to>
      <xdr:col>26</xdr:col>
      <xdr:colOff>182744</xdr:colOff>
      <xdr:row>112</xdr:row>
      <xdr:rowOff>24903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7179" y="18111106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13</xdr:col>
      <xdr:colOff>81643</xdr:colOff>
      <xdr:row>116</xdr:row>
      <xdr:rowOff>0</xdr:rowOff>
    </xdr:from>
    <xdr:to>
      <xdr:col>26</xdr:col>
      <xdr:colOff>155529</xdr:colOff>
      <xdr:row>134</xdr:row>
      <xdr:rowOff>52118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99964" y="22329321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13</xdr:col>
      <xdr:colOff>108857</xdr:colOff>
      <xdr:row>137</xdr:row>
      <xdr:rowOff>13608</xdr:rowOff>
    </xdr:from>
    <xdr:to>
      <xdr:col>26</xdr:col>
      <xdr:colOff>182743</xdr:colOff>
      <xdr:row>155</xdr:row>
      <xdr:rowOff>65726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7178" y="26343429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13</xdr:col>
      <xdr:colOff>149679</xdr:colOff>
      <xdr:row>159</xdr:row>
      <xdr:rowOff>0</xdr:rowOff>
    </xdr:from>
    <xdr:to>
      <xdr:col>26</xdr:col>
      <xdr:colOff>223565</xdr:colOff>
      <xdr:row>177</xdr:row>
      <xdr:rowOff>52118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00" y="30520821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13</xdr:col>
      <xdr:colOff>136071</xdr:colOff>
      <xdr:row>180</xdr:row>
      <xdr:rowOff>176893</xdr:rowOff>
    </xdr:from>
    <xdr:to>
      <xdr:col>26</xdr:col>
      <xdr:colOff>209957</xdr:colOff>
      <xdr:row>199</xdr:row>
      <xdr:rowOff>38511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85714" y="34698214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40822</xdr:colOff>
      <xdr:row>202</xdr:row>
      <xdr:rowOff>27214</xdr:rowOff>
    </xdr:from>
    <xdr:to>
      <xdr:col>26</xdr:col>
      <xdr:colOff>114708</xdr:colOff>
      <xdr:row>220</xdr:row>
      <xdr:rowOff>79332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90465" y="3873953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9</xdr:col>
      <xdr:colOff>83344</xdr:colOff>
      <xdr:row>16</xdr:row>
      <xdr:rowOff>119063</xdr:rowOff>
    </xdr:from>
    <xdr:to>
      <xdr:col>14</xdr:col>
      <xdr:colOff>188529</xdr:colOff>
      <xdr:row>28</xdr:row>
      <xdr:rowOff>161396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66" t="1644" r="3769" b="11226"/>
        <a:stretch/>
      </xdr:blipFill>
      <xdr:spPr>
        <a:xfrm>
          <a:off x="8548688" y="3548063"/>
          <a:ext cx="3367497" cy="25188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1020536</xdr:colOff>
      <xdr:row>21</xdr:row>
      <xdr:rowOff>27214</xdr:rowOff>
    </xdr:from>
    <xdr:to>
      <xdr:col>8</xdr:col>
      <xdr:colOff>564083</xdr:colOff>
      <xdr:row>39</xdr:row>
      <xdr:rowOff>79332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536" y="4612821"/>
          <a:ext cx="8447721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1088571</xdr:colOff>
      <xdr:row>42</xdr:row>
      <xdr:rowOff>13607</xdr:rowOff>
    </xdr:from>
    <xdr:to>
      <xdr:col>8</xdr:col>
      <xdr:colOff>640282</xdr:colOff>
      <xdr:row>60</xdr:row>
      <xdr:rowOff>65725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8571" y="8599714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1061357</xdr:colOff>
      <xdr:row>63</xdr:row>
      <xdr:rowOff>40822</xdr:rowOff>
    </xdr:from>
    <xdr:to>
      <xdr:col>8</xdr:col>
      <xdr:colOff>613068</xdr:colOff>
      <xdr:row>81</xdr:row>
      <xdr:rowOff>92940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1357" y="12627429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1047750</xdr:colOff>
      <xdr:row>84</xdr:row>
      <xdr:rowOff>54429</xdr:rowOff>
    </xdr:from>
    <xdr:to>
      <xdr:col>8</xdr:col>
      <xdr:colOff>599461</xdr:colOff>
      <xdr:row>102</xdr:row>
      <xdr:rowOff>106547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16641536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1061357</xdr:colOff>
      <xdr:row>105</xdr:row>
      <xdr:rowOff>40821</xdr:rowOff>
    </xdr:from>
    <xdr:to>
      <xdr:col>8</xdr:col>
      <xdr:colOff>613068</xdr:colOff>
      <xdr:row>123</xdr:row>
      <xdr:rowOff>92939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1357" y="20628428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1061357</xdr:colOff>
      <xdr:row>127</xdr:row>
      <xdr:rowOff>95250</xdr:rowOff>
    </xdr:from>
    <xdr:to>
      <xdr:col>8</xdr:col>
      <xdr:colOff>613068</xdr:colOff>
      <xdr:row>145</xdr:row>
      <xdr:rowOff>147368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1357" y="2487385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1088572</xdr:colOff>
      <xdr:row>148</xdr:row>
      <xdr:rowOff>108857</xdr:rowOff>
    </xdr:from>
    <xdr:to>
      <xdr:col>8</xdr:col>
      <xdr:colOff>640283</xdr:colOff>
      <xdr:row>166</xdr:row>
      <xdr:rowOff>160975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8572" y="28887964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0</xdr:col>
      <xdr:colOff>1034143</xdr:colOff>
      <xdr:row>169</xdr:row>
      <xdr:rowOff>40821</xdr:rowOff>
    </xdr:from>
    <xdr:to>
      <xdr:col>8</xdr:col>
      <xdr:colOff>585854</xdr:colOff>
      <xdr:row>187</xdr:row>
      <xdr:rowOff>92939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43" y="32820428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10</xdr:col>
      <xdr:colOff>297656</xdr:colOff>
      <xdr:row>31</xdr:row>
      <xdr:rowOff>11906</xdr:rowOff>
    </xdr:from>
    <xdr:to>
      <xdr:col>16</xdr:col>
      <xdr:colOff>21840</xdr:colOff>
      <xdr:row>44</xdr:row>
      <xdr:rowOff>54239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66" t="1644" r="3769" b="11226"/>
        <a:stretch/>
      </xdr:blipFill>
      <xdr:spPr>
        <a:xfrm>
          <a:off x="10537031" y="6500812"/>
          <a:ext cx="3367497" cy="251883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413657</xdr:colOff>
      <xdr:row>36</xdr:row>
      <xdr:rowOff>9525</xdr:rowOff>
    </xdr:from>
    <xdr:to>
      <xdr:col>11</xdr:col>
      <xdr:colOff>1293992</xdr:colOff>
      <xdr:row>54</xdr:row>
      <xdr:rowOff>61643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907" y="7248525"/>
          <a:ext cx="8477656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394607</xdr:colOff>
      <xdr:row>58</xdr:row>
      <xdr:rowOff>54429</xdr:rowOff>
    </xdr:from>
    <xdr:to>
      <xdr:col>11</xdr:col>
      <xdr:colOff>1253171</xdr:colOff>
      <xdr:row>76</xdr:row>
      <xdr:rowOff>106547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1857" y="11484429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353785</xdr:colOff>
      <xdr:row>81</xdr:row>
      <xdr:rowOff>40822</xdr:rowOff>
    </xdr:from>
    <xdr:to>
      <xdr:col>11</xdr:col>
      <xdr:colOff>1212349</xdr:colOff>
      <xdr:row>99</xdr:row>
      <xdr:rowOff>92940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1035" y="15852322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462643</xdr:colOff>
      <xdr:row>103</xdr:row>
      <xdr:rowOff>54429</xdr:rowOff>
    </xdr:from>
    <xdr:to>
      <xdr:col>11</xdr:col>
      <xdr:colOff>1321207</xdr:colOff>
      <xdr:row>121</xdr:row>
      <xdr:rowOff>106547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9893" y="20056929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449036</xdr:colOff>
      <xdr:row>125</xdr:row>
      <xdr:rowOff>95250</xdr:rowOff>
    </xdr:from>
    <xdr:to>
      <xdr:col>11</xdr:col>
      <xdr:colOff>1307600</xdr:colOff>
      <xdr:row>143</xdr:row>
      <xdr:rowOff>147368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6286" y="2428875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449035</xdr:colOff>
      <xdr:row>147</xdr:row>
      <xdr:rowOff>54429</xdr:rowOff>
    </xdr:from>
    <xdr:to>
      <xdr:col>11</xdr:col>
      <xdr:colOff>1307599</xdr:colOff>
      <xdr:row>165</xdr:row>
      <xdr:rowOff>106547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6285" y="28438929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421821</xdr:colOff>
      <xdr:row>169</xdr:row>
      <xdr:rowOff>13607</xdr:rowOff>
    </xdr:from>
    <xdr:to>
      <xdr:col>11</xdr:col>
      <xdr:colOff>1280385</xdr:colOff>
      <xdr:row>187</xdr:row>
      <xdr:rowOff>65725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9071" y="3258910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421821</xdr:colOff>
      <xdr:row>191</xdr:row>
      <xdr:rowOff>0</xdr:rowOff>
    </xdr:from>
    <xdr:to>
      <xdr:col>11</xdr:col>
      <xdr:colOff>1280385</xdr:colOff>
      <xdr:row>209</xdr:row>
      <xdr:rowOff>52118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9071" y="3676650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190500</xdr:colOff>
      <xdr:row>36</xdr:row>
      <xdr:rowOff>27214</xdr:rowOff>
    </xdr:from>
    <xdr:to>
      <xdr:col>29</xdr:col>
      <xdr:colOff>274968</xdr:colOff>
      <xdr:row>54</xdr:row>
      <xdr:rowOff>79332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55929" y="7266214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95249</xdr:colOff>
      <xdr:row>58</xdr:row>
      <xdr:rowOff>27214</xdr:rowOff>
    </xdr:from>
    <xdr:to>
      <xdr:col>29</xdr:col>
      <xdr:colOff>178206</xdr:colOff>
      <xdr:row>76</xdr:row>
      <xdr:rowOff>79332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60678" y="11457214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122464</xdr:colOff>
      <xdr:row>81</xdr:row>
      <xdr:rowOff>13606</xdr:rowOff>
    </xdr:from>
    <xdr:to>
      <xdr:col>29</xdr:col>
      <xdr:colOff>206932</xdr:colOff>
      <xdr:row>99</xdr:row>
      <xdr:rowOff>65724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7893" y="15825106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95250</xdr:colOff>
      <xdr:row>102</xdr:row>
      <xdr:rowOff>149678</xdr:rowOff>
    </xdr:from>
    <xdr:to>
      <xdr:col>29</xdr:col>
      <xdr:colOff>178207</xdr:colOff>
      <xdr:row>121</xdr:row>
      <xdr:rowOff>11296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60679" y="19961678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81643</xdr:colOff>
      <xdr:row>125</xdr:row>
      <xdr:rowOff>27214</xdr:rowOff>
    </xdr:from>
    <xdr:to>
      <xdr:col>29</xdr:col>
      <xdr:colOff>164600</xdr:colOff>
      <xdr:row>143</xdr:row>
      <xdr:rowOff>79332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47072" y="24220714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95250</xdr:colOff>
      <xdr:row>147</xdr:row>
      <xdr:rowOff>13607</xdr:rowOff>
    </xdr:from>
    <xdr:to>
      <xdr:col>29</xdr:col>
      <xdr:colOff>178207</xdr:colOff>
      <xdr:row>165</xdr:row>
      <xdr:rowOff>65725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60679" y="2839810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81643</xdr:colOff>
      <xdr:row>168</xdr:row>
      <xdr:rowOff>149678</xdr:rowOff>
    </xdr:from>
    <xdr:to>
      <xdr:col>29</xdr:col>
      <xdr:colOff>164600</xdr:colOff>
      <xdr:row>187</xdr:row>
      <xdr:rowOff>11296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47072" y="32534678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122464</xdr:colOff>
      <xdr:row>190</xdr:row>
      <xdr:rowOff>0</xdr:rowOff>
    </xdr:from>
    <xdr:to>
      <xdr:col>29</xdr:col>
      <xdr:colOff>206932</xdr:colOff>
      <xdr:row>208</xdr:row>
      <xdr:rowOff>52118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7893" y="3657600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13</xdr:col>
      <xdr:colOff>125017</xdr:colOff>
      <xdr:row>0</xdr:row>
      <xdr:rowOff>116416</xdr:rowOff>
    </xdr:from>
    <xdr:to>
      <xdr:col>17</xdr:col>
      <xdr:colOff>283981</xdr:colOff>
      <xdr:row>13</xdr:row>
      <xdr:rowOff>41996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8104"/>
        <a:stretch/>
      </xdr:blipFill>
      <xdr:spPr>
        <a:xfrm rot="5400000">
          <a:off x="11258959" y="-137859"/>
          <a:ext cx="2402080" cy="291063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380999</xdr:colOff>
      <xdr:row>0</xdr:row>
      <xdr:rowOff>19054</xdr:rowOff>
    </xdr:from>
    <xdr:to>
      <xdr:col>13</xdr:col>
      <xdr:colOff>266896</xdr:colOff>
      <xdr:row>10</xdr:row>
      <xdr:rowOff>181541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770" t="4798" r="16692"/>
        <a:stretch/>
      </xdr:blipFill>
      <xdr:spPr>
        <a:xfrm rot="5400000">
          <a:off x="9148579" y="-499876"/>
          <a:ext cx="2067487" cy="3105347"/>
        </a:xfrm>
        <a:prstGeom prst="rect">
          <a:avLst/>
        </a:prstGeom>
      </xdr:spPr>
    </xdr:pic>
    <xdr:clientData/>
  </xdr:twoCellAnchor>
  <xdr:twoCellAnchor editAs="oneCell">
    <xdr:from>
      <xdr:col>0</xdr:col>
      <xdr:colOff>1178719</xdr:colOff>
      <xdr:row>39</xdr:row>
      <xdr:rowOff>166688</xdr:rowOff>
    </xdr:from>
    <xdr:to>
      <xdr:col>11</xdr:col>
      <xdr:colOff>73885</xdr:colOff>
      <xdr:row>58</xdr:row>
      <xdr:rowOff>28306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8719" y="8024813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</xdr:colOff>
      <xdr:row>61</xdr:row>
      <xdr:rowOff>59531</xdr:rowOff>
    </xdr:from>
    <xdr:to>
      <xdr:col>11</xdr:col>
      <xdr:colOff>133416</xdr:colOff>
      <xdr:row>79</xdr:row>
      <xdr:rowOff>111649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0" y="12108656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</xdr:colOff>
      <xdr:row>83</xdr:row>
      <xdr:rowOff>83344</xdr:rowOff>
    </xdr:from>
    <xdr:to>
      <xdr:col>11</xdr:col>
      <xdr:colOff>145322</xdr:colOff>
      <xdr:row>101</xdr:row>
      <xdr:rowOff>135462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0156" y="16323469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83344</xdr:rowOff>
    </xdr:from>
    <xdr:to>
      <xdr:col>11</xdr:col>
      <xdr:colOff>109604</xdr:colOff>
      <xdr:row>123</xdr:row>
      <xdr:rowOff>135462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4438" y="20514469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127</xdr:row>
      <xdr:rowOff>23813</xdr:rowOff>
    </xdr:from>
    <xdr:to>
      <xdr:col>11</xdr:col>
      <xdr:colOff>181041</xdr:colOff>
      <xdr:row>145</xdr:row>
      <xdr:rowOff>75931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5875" y="24645938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107156</xdr:colOff>
      <xdr:row>148</xdr:row>
      <xdr:rowOff>178594</xdr:rowOff>
    </xdr:from>
    <xdr:to>
      <xdr:col>11</xdr:col>
      <xdr:colOff>216760</xdr:colOff>
      <xdr:row>167</xdr:row>
      <xdr:rowOff>40212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1594" y="28801219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171</xdr:row>
      <xdr:rowOff>107156</xdr:rowOff>
    </xdr:from>
    <xdr:to>
      <xdr:col>11</xdr:col>
      <xdr:colOff>181041</xdr:colOff>
      <xdr:row>189</xdr:row>
      <xdr:rowOff>159274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5875" y="33111281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35719</xdr:colOff>
      <xdr:row>193</xdr:row>
      <xdr:rowOff>59531</xdr:rowOff>
    </xdr:from>
    <xdr:to>
      <xdr:col>11</xdr:col>
      <xdr:colOff>145323</xdr:colOff>
      <xdr:row>211</xdr:row>
      <xdr:rowOff>111649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0157" y="37254656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142875</xdr:colOff>
      <xdr:row>39</xdr:row>
      <xdr:rowOff>178593</xdr:rowOff>
    </xdr:from>
    <xdr:to>
      <xdr:col>26</xdr:col>
      <xdr:colOff>335823</xdr:colOff>
      <xdr:row>58</xdr:row>
      <xdr:rowOff>40211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82375" y="8036718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130969</xdr:colOff>
      <xdr:row>60</xdr:row>
      <xdr:rowOff>178594</xdr:rowOff>
    </xdr:from>
    <xdr:to>
      <xdr:col>26</xdr:col>
      <xdr:colOff>323917</xdr:colOff>
      <xdr:row>79</xdr:row>
      <xdr:rowOff>40212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70469" y="12037219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142875</xdr:colOff>
      <xdr:row>82</xdr:row>
      <xdr:rowOff>154781</xdr:rowOff>
    </xdr:from>
    <xdr:to>
      <xdr:col>26</xdr:col>
      <xdr:colOff>335823</xdr:colOff>
      <xdr:row>101</xdr:row>
      <xdr:rowOff>16399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82375" y="16204406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142875</xdr:colOff>
      <xdr:row>105</xdr:row>
      <xdr:rowOff>0</xdr:rowOff>
    </xdr:from>
    <xdr:to>
      <xdr:col>26</xdr:col>
      <xdr:colOff>335823</xdr:colOff>
      <xdr:row>123</xdr:row>
      <xdr:rowOff>52118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82375" y="2043112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130969</xdr:colOff>
      <xdr:row>127</xdr:row>
      <xdr:rowOff>0</xdr:rowOff>
    </xdr:from>
    <xdr:to>
      <xdr:col>26</xdr:col>
      <xdr:colOff>323917</xdr:colOff>
      <xdr:row>145</xdr:row>
      <xdr:rowOff>52118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70469" y="2462212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202407</xdr:colOff>
      <xdr:row>149</xdr:row>
      <xdr:rowOff>47625</xdr:rowOff>
    </xdr:from>
    <xdr:to>
      <xdr:col>26</xdr:col>
      <xdr:colOff>395355</xdr:colOff>
      <xdr:row>167</xdr:row>
      <xdr:rowOff>99743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41907" y="2886075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119062</xdr:colOff>
      <xdr:row>170</xdr:row>
      <xdr:rowOff>166688</xdr:rowOff>
    </xdr:from>
    <xdr:to>
      <xdr:col>26</xdr:col>
      <xdr:colOff>312010</xdr:colOff>
      <xdr:row>189</xdr:row>
      <xdr:rowOff>28306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58562" y="32980313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71438</xdr:colOff>
      <xdr:row>193</xdr:row>
      <xdr:rowOff>23812</xdr:rowOff>
    </xdr:from>
    <xdr:to>
      <xdr:col>26</xdr:col>
      <xdr:colOff>264386</xdr:colOff>
      <xdr:row>211</xdr:row>
      <xdr:rowOff>75930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10938" y="3721893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30</xdr:col>
      <xdr:colOff>23811</xdr:colOff>
      <xdr:row>39</xdr:row>
      <xdr:rowOff>95250</xdr:rowOff>
    </xdr:from>
    <xdr:to>
      <xdr:col>43</xdr:col>
      <xdr:colOff>359633</xdr:colOff>
      <xdr:row>57</xdr:row>
      <xdr:rowOff>147368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55124" y="795337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30</xdr:col>
      <xdr:colOff>107156</xdr:colOff>
      <xdr:row>61</xdr:row>
      <xdr:rowOff>11907</xdr:rowOff>
    </xdr:from>
    <xdr:to>
      <xdr:col>43</xdr:col>
      <xdr:colOff>442978</xdr:colOff>
      <xdr:row>79</xdr:row>
      <xdr:rowOff>64025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38469" y="12061032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30</xdr:col>
      <xdr:colOff>71437</xdr:colOff>
      <xdr:row>83</xdr:row>
      <xdr:rowOff>59532</xdr:rowOff>
    </xdr:from>
    <xdr:to>
      <xdr:col>43</xdr:col>
      <xdr:colOff>407259</xdr:colOff>
      <xdr:row>101</xdr:row>
      <xdr:rowOff>111650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02750" y="1629965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30</xdr:col>
      <xdr:colOff>178594</xdr:colOff>
      <xdr:row>105</xdr:row>
      <xdr:rowOff>47625</xdr:rowOff>
    </xdr:from>
    <xdr:to>
      <xdr:col>43</xdr:col>
      <xdr:colOff>514416</xdr:colOff>
      <xdr:row>123</xdr:row>
      <xdr:rowOff>99743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907" y="2047875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30</xdr:col>
      <xdr:colOff>250031</xdr:colOff>
      <xdr:row>126</xdr:row>
      <xdr:rowOff>11906</xdr:rowOff>
    </xdr:from>
    <xdr:to>
      <xdr:col>43</xdr:col>
      <xdr:colOff>585853</xdr:colOff>
      <xdr:row>144</xdr:row>
      <xdr:rowOff>64024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81344" y="24443531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30</xdr:col>
      <xdr:colOff>238125</xdr:colOff>
      <xdr:row>149</xdr:row>
      <xdr:rowOff>11906</xdr:rowOff>
    </xdr:from>
    <xdr:to>
      <xdr:col>43</xdr:col>
      <xdr:colOff>573947</xdr:colOff>
      <xdr:row>167</xdr:row>
      <xdr:rowOff>64024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69438" y="28825031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30</xdr:col>
      <xdr:colOff>130969</xdr:colOff>
      <xdr:row>170</xdr:row>
      <xdr:rowOff>0</xdr:rowOff>
    </xdr:from>
    <xdr:to>
      <xdr:col>43</xdr:col>
      <xdr:colOff>466791</xdr:colOff>
      <xdr:row>188</xdr:row>
      <xdr:rowOff>52118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62282" y="3281362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71438</xdr:colOff>
      <xdr:row>193</xdr:row>
      <xdr:rowOff>47625</xdr:rowOff>
    </xdr:from>
    <xdr:to>
      <xdr:col>45</xdr:col>
      <xdr:colOff>26262</xdr:colOff>
      <xdr:row>211</xdr:row>
      <xdr:rowOff>99743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09969" y="37242750"/>
          <a:ext cx="8455885" cy="348111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180974</xdr:colOff>
      <xdr:row>0</xdr:row>
      <xdr:rowOff>108035</xdr:rowOff>
    </xdr:from>
    <xdr:to>
      <xdr:col>14</xdr:col>
      <xdr:colOff>486699</xdr:colOff>
      <xdr:row>11</xdr:row>
      <xdr:rowOff>142877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14" r="35081"/>
        <a:stretch/>
      </xdr:blipFill>
      <xdr:spPr>
        <a:xfrm rot="5400000">
          <a:off x="9879516" y="-322682"/>
          <a:ext cx="2130342" cy="2991775"/>
        </a:xfrm>
        <a:prstGeom prst="rect">
          <a:avLst/>
        </a:prstGeom>
      </xdr:spPr>
    </xdr:pic>
    <xdr:clientData/>
  </xdr:twoCellAnchor>
  <xdr:twoCellAnchor editAs="oneCell">
    <xdr:from>
      <xdr:col>1</xdr:col>
      <xdr:colOff>185057</xdr:colOff>
      <xdr:row>32</xdr:row>
      <xdr:rowOff>32657</xdr:rowOff>
    </xdr:from>
    <xdr:to>
      <xdr:col>10</xdr:col>
      <xdr:colOff>392292</xdr:colOff>
      <xdr:row>50</xdr:row>
      <xdr:rowOff>84775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5593" y="6740978"/>
          <a:ext cx="8466770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272143</xdr:colOff>
      <xdr:row>54</xdr:row>
      <xdr:rowOff>54429</xdr:rowOff>
    </xdr:from>
    <xdr:to>
      <xdr:col>10</xdr:col>
      <xdr:colOff>468493</xdr:colOff>
      <xdr:row>72</xdr:row>
      <xdr:rowOff>106547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2679" y="1095375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272142</xdr:colOff>
      <xdr:row>76</xdr:row>
      <xdr:rowOff>27214</xdr:rowOff>
    </xdr:from>
    <xdr:to>
      <xdr:col>10</xdr:col>
      <xdr:colOff>468492</xdr:colOff>
      <xdr:row>94</xdr:row>
      <xdr:rowOff>79332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2678" y="1511753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98</xdr:row>
      <xdr:rowOff>13607</xdr:rowOff>
    </xdr:from>
    <xdr:to>
      <xdr:col>10</xdr:col>
      <xdr:colOff>577350</xdr:colOff>
      <xdr:row>116</xdr:row>
      <xdr:rowOff>65725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1536" y="19294928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421821</xdr:colOff>
      <xdr:row>120</xdr:row>
      <xdr:rowOff>54428</xdr:rowOff>
    </xdr:from>
    <xdr:to>
      <xdr:col>10</xdr:col>
      <xdr:colOff>618171</xdr:colOff>
      <xdr:row>138</xdr:row>
      <xdr:rowOff>106546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2357" y="23526749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141</xdr:row>
      <xdr:rowOff>176893</xdr:rowOff>
    </xdr:from>
    <xdr:to>
      <xdr:col>10</xdr:col>
      <xdr:colOff>563743</xdr:colOff>
      <xdr:row>160</xdr:row>
      <xdr:rowOff>38511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7929" y="27649714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394608</xdr:colOff>
      <xdr:row>164</xdr:row>
      <xdr:rowOff>54429</xdr:rowOff>
    </xdr:from>
    <xdr:to>
      <xdr:col>10</xdr:col>
      <xdr:colOff>590958</xdr:colOff>
      <xdr:row>182</xdr:row>
      <xdr:rowOff>106547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5144" y="3190875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449035</xdr:colOff>
      <xdr:row>186</xdr:row>
      <xdr:rowOff>68036</xdr:rowOff>
    </xdr:from>
    <xdr:to>
      <xdr:col>10</xdr:col>
      <xdr:colOff>645385</xdr:colOff>
      <xdr:row>204</xdr:row>
      <xdr:rowOff>120154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9571" y="3611335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136071</xdr:colOff>
      <xdr:row>32</xdr:row>
      <xdr:rowOff>54429</xdr:rowOff>
    </xdr:from>
    <xdr:to>
      <xdr:col>24</xdr:col>
      <xdr:colOff>2358184</xdr:colOff>
      <xdr:row>50</xdr:row>
      <xdr:rowOff>106547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10357" y="676275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122464</xdr:colOff>
      <xdr:row>53</xdr:row>
      <xdr:rowOff>176893</xdr:rowOff>
    </xdr:from>
    <xdr:to>
      <xdr:col>24</xdr:col>
      <xdr:colOff>2344577</xdr:colOff>
      <xdr:row>72</xdr:row>
      <xdr:rowOff>38511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96750" y="10885714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122465</xdr:colOff>
      <xdr:row>75</xdr:row>
      <xdr:rowOff>136071</xdr:rowOff>
    </xdr:from>
    <xdr:to>
      <xdr:col>24</xdr:col>
      <xdr:colOff>2344578</xdr:colOff>
      <xdr:row>93</xdr:row>
      <xdr:rowOff>181839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96751" y="15035892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136072</xdr:colOff>
      <xdr:row>98</xdr:row>
      <xdr:rowOff>27215</xdr:rowOff>
    </xdr:from>
    <xdr:to>
      <xdr:col>24</xdr:col>
      <xdr:colOff>2358185</xdr:colOff>
      <xdr:row>116</xdr:row>
      <xdr:rowOff>79333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10358" y="19308536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136071</xdr:colOff>
      <xdr:row>121</xdr:row>
      <xdr:rowOff>27215</xdr:rowOff>
    </xdr:from>
    <xdr:to>
      <xdr:col>24</xdr:col>
      <xdr:colOff>2358184</xdr:colOff>
      <xdr:row>139</xdr:row>
      <xdr:rowOff>79333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10357" y="23690036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149679</xdr:colOff>
      <xdr:row>141</xdr:row>
      <xdr:rowOff>149679</xdr:rowOff>
    </xdr:from>
    <xdr:to>
      <xdr:col>24</xdr:col>
      <xdr:colOff>2371792</xdr:colOff>
      <xdr:row>160</xdr:row>
      <xdr:rowOff>11297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23965" y="2762250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149679</xdr:colOff>
      <xdr:row>165</xdr:row>
      <xdr:rowOff>13607</xdr:rowOff>
    </xdr:from>
    <xdr:to>
      <xdr:col>24</xdr:col>
      <xdr:colOff>2371792</xdr:colOff>
      <xdr:row>183</xdr:row>
      <xdr:rowOff>65725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23965" y="32058428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149679</xdr:colOff>
      <xdr:row>186</xdr:row>
      <xdr:rowOff>54428</xdr:rowOff>
    </xdr:from>
    <xdr:to>
      <xdr:col>24</xdr:col>
      <xdr:colOff>2371792</xdr:colOff>
      <xdr:row>204</xdr:row>
      <xdr:rowOff>106546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23965" y="36099749"/>
          <a:ext cx="8455885" cy="348111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104775</xdr:colOff>
      <xdr:row>26</xdr:row>
      <xdr:rowOff>95250</xdr:rowOff>
    </xdr:from>
    <xdr:to>
      <xdr:col>12</xdr:col>
      <xdr:colOff>940660</xdr:colOff>
      <xdr:row>44</xdr:row>
      <xdr:rowOff>147368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50" y="565785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47</xdr:row>
      <xdr:rowOff>15875</xdr:rowOff>
    </xdr:from>
    <xdr:to>
      <xdr:col>12</xdr:col>
      <xdr:colOff>1026385</xdr:colOff>
      <xdr:row>65</xdr:row>
      <xdr:rowOff>67993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2375" y="960437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70</xdr:row>
      <xdr:rowOff>23812</xdr:rowOff>
    </xdr:from>
    <xdr:to>
      <xdr:col>12</xdr:col>
      <xdr:colOff>931134</xdr:colOff>
      <xdr:row>88</xdr:row>
      <xdr:rowOff>75930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812" y="1397793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92</xdr:row>
      <xdr:rowOff>83344</xdr:rowOff>
    </xdr:from>
    <xdr:to>
      <xdr:col>12</xdr:col>
      <xdr:colOff>931134</xdr:colOff>
      <xdr:row>110</xdr:row>
      <xdr:rowOff>135462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812" y="18228469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130969</xdr:colOff>
      <xdr:row>115</xdr:row>
      <xdr:rowOff>35718</xdr:rowOff>
    </xdr:from>
    <xdr:to>
      <xdr:col>12</xdr:col>
      <xdr:colOff>990666</xdr:colOff>
      <xdr:row>133</xdr:row>
      <xdr:rowOff>87836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6344" y="22562343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138</xdr:row>
      <xdr:rowOff>59531</xdr:rowOff>
    </xdr:from>
    <xdr:to>
      <xdr:col>12</xdr:col>
      <xdr:colOff>1002572</xdr:colOff>
      <xdr:row>156</xdr:row>
      <xdr:rowOff>111649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0" y="26967656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160</xdr:row>
      <xdr:rowOff>47625</xdr:rowOff>
    </xdr:from>
    <xdr:to>
      <xdr:col>12</xdr:col>
      <xdr:colOff>954947</xdr:colOff>
      <xdr:row>178</xdr:row>
      <xdr:rowOff>99743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0625" y="3114675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183</xdr:row>
      <xdr:rowOff>0</xdr:rowOff>
    </xdr:from>
    <xdr:to>
      <xdr:col>12</xdr:col>
      <xdr:colOff>978759</xdr:colOff>
      <xdr:row>201</xdr:row>
      <xdr:rowOff>52118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4437" y="3548062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83344</xdr:colOff>
      <xdr:row>26</xdr:row>
      <xdr:rowOff>47625</xdr:rowOff>
    </xdr:from>
    <xdr:to>
      <xdr:col>24</xdr:col>
      <xdr:colOff>752541</xdr:colOff>
      <xdr:row>44</xdr:row>
      <xdr:rowOff>99743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13469" y="542925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130968</xdr:colOff>
      <xdr:row>47</xdr:row>
      <xdr:rowOff>95250</xdr:rowOff>
    </xdr:from>
    <xdr:to>
      <xdr:col>24</xdr:col>
      <xdr:colOff>800165</xdr:colOff>
      <xdr:row>65</xdr:row>
      <xdr:rowOff>147368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75531" y="947737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119062</xdr:colOff>
      <xdr:row>68</xdr:row>
      <xdr:rowOff>71438</xdr:rowOff>
    </xdr:from>
    <xdr:to>
      <xdr:col>24</xdr:col>
      <xdr:colOff>788259</xdr:colOff>
      <xdr:row>86</xdr:row>
      <xdr:rowOff>123556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3625" y="13454063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47625</xdr:colOff>
      <xdr:row>91</xdr:row>
      <xdr:rowOff>11906</xdr:rowOff>
    </xdr:from>
    <xdr:to>
      <xdr:col>24</xdr:col>
      <xdr:colOff>716822</xdr:colOff>
      <xdr:row>109</xdr:row>
      <xdr:rowOff>64024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92188" y="17776031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95250</xdr:colOff>
      <xdr:row>112</xdr:row>
      <xdr:rowOff>47625</xdr:rowOff>
    </xdr:from>
    <xdr:to>
      <xdr:col>24</xdr:col>
      <xdr:colOff>764447</xdr:colOff>
      <xdr:row>130</xdr:row>
      <xdr:rowOff>99743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39813" y="21812250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71437</xdr:colOff>
      <xdr:row>136</xdr:row>
      <xdr:rowOff>23812</xdr:rowOff>
    </xdr:from>
    <xdr:to>
      <xdr:col>24</xdr:col>
      <xdr:colOff>740634</xdr:colOff>
      <xdr:row>154</xdr:row>
      <xdr:rowOff>75930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00" y="26360437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71437</xdr:colOff>
      <xdr:row>158</xdr:row>
      <xdr:rowOff>0</xdr:rowOff>
    </xdr:from>
    <xdr:to>
      <xdr:col>24</xdr:col>
      <xdr:colOff>740634</xdr:colOff>
      <xdr:row>176</xdr:row>
      <xdr:rowOff>52118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00" y="3052762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16</xdr:col>
      <xdr:colOff>107156</xdr:colOff>
      <xdr:row>180</xdr:row>
      <xdr:rowOff>0</xdr:rowOff>
    </xdr:from>
    <xdr:to>
      <xdr:col>24</xdr:col>
      <xdr:colOff>776353</xdr:colOff>
      <xdr:row>198</xdr:row>
      <xdr:rowOff>52118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1719" y="34718625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30</xdr:col>
      <xdr:colOff>1107281</xdr:colOff>
      <xdr:row>25</xdr:row>
      <xdr:rowOff>166688</xdr:rowOff>
    </xdr:from>
    <xdr:to>
      <xdr:col>42</xdr:col>
      <xdr:colOff>407260</xdr:colOff>
      <xdr:row>44</xdr:row>
      <xdr:rowOff>28306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00656" y="5357813"/>
          <a:ext cx="8455885" cy="3481118"/>
        </a:xfrm>
        <a:prstGeom prst="rect">
          <a:avLst/>
        </a:prstGeom>
      </xdr:spPr>
    </xdr:pic>
    <xdr:clientData/>
  </xdr:twoCellAnchor>
  <xdr:twoCellAnchor editAs="oneCell">
    <xdr:from>
      <xdr:col>30</xdr:col>
      <xdr:colOff>1226343</xdr:colOff>
      <xdr:row>47</xdr:row>
      <xdr:rowOff>107156</xdr:rowOff>
    </xdr:from>
    <xdr:to>
      <xdr:col>42</xdr:col>
      <xdr:colOff>526322</xdr:colOff>
      <xdr:row>65</xdr:row>
      <xdr:rowOff>159274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19718" y="9489281"/>
          <a:ext cx="8455885" cy="348111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297658</xdr:colOff>
      <xdr:row>0</xdr:row>
      <xdr:rowOff>119064</xdr:rowOff>
    </xdr:from>
    <xdr:to>
      <xdr:col>14</xdr:col>
      <xdr:colOff>523877</xdr:colOff>
      <xdr:row>16</xdr:row>
      <xdr:rowOff>44209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070" r="22348"/>
        <a:stretch/>
      </xdr:blipFill>
      <xdr:spPr>
        <a:xfrm rot="5400000">
          <a:off x="6877570" y="-364848"/>
          <a:ext cx="2973145" cy="39409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135982</xdr:colOff>
      <xdr:row>1</xdr:row>
      <xdr:rowOff>95250</xdr:rowOff>
    </xdr:from>
    <xdr:to>
      <xdr:col>7</xdr:col>
      <xdr:colOff>457200</xdr:colOff>
      <xdr:row>17</xdr:row>
      <xdr:rowOff>93181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2114" b="1534"/>
        <a:stretch/>
      </xdr:blipFill>
      <xdr:spPr>
        <a:xfrm>
          <a:off x="135982" y="285750"/>
          <a:ext cx="4588418" cy="3045931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200026</xdr:colOff>
      <xdr:row>18</xdr:row>
      <xdr:rowOff>3114</xdr:rowOff>
    </xdr:from>
    <xdr:to>
      <xdr:col>8</xdr:col>
      <xdr:colOff>608180</xdr:colOff>
      <xdr:row>30</xdr:row>
      <xdr:rowOff>76200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0977" b="30958"/>
        <a:stretch/>
      </xdr:blipFill>
      <xdr:spPr>
        <a:xfrm>
          <a:off x="200026" y="3432114"/>
          <a:ext cx="5284954" cy="2359086"/>
        </a:xfrm>
        <a:prstGeom prst="rect">
          <a:avLst/>
        </a:prstGeom>
      </xdr:spPr>
    </xdr:pic>
    <xdr:clientData/>
  </xdr:twoCellAnchor>
  <xdr:twoCellAnchor editAs="oneCell">
    <xdr:from>
      <xdr:col>0</xdr:col>
      <xdr:colOff>114418</xdr:colOff>
      <xdr:row>36</xdr:row>
      <xdr:rowOff>190499</xdr:rowOff>
    </xdr:from>
    <xdr:to>
      <xdr:col>9</xdr:col>
      <xdr:colOff>28575</xdr:colOff>
      <xdr:row>48</xdr:row>
      <xdr:rowOff>147558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0571" b="35402"/>
        <a:stretch/>
      </xdr:blipFill>
      <xdr:spPr>
        <a:xfrm>
          <a:off x="114418" y="7048499"/>
          <a:ext cx="5400557" cy="2243059"/>
        </a:xfrm>
        <a:prstGeom prst="rect">
          <a:avLst/>
        </a:prstGeom>
      </xdr:spPr>
    </xdr:pic>
    <xdr:clientData/>
  </xdr:twoCellAnchor>
  <xdr:twoCellAnchor editAs="oneCell">
    <xdr:from>
      <xdr:col>9</xdr:col>
      <xdr:colOff>341298</xdr:colOff>
      <xdr:row>17</xdr:row>
      <xdr:rowOff>114299</xdr:rowOff>
    </xdr:from>
    <xdr:to>
      <xdr:col>17</xdr:col>
      <xdr:colOff>385968</xdr:colOff>
      <xdr:row>29</xdr:row>
      <xdr:rowOff>85724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10571" b="29763"/>
        <a:stretch/>
      </xdr:blipFill>
      <xdr:spPr>
        <a:xfrm>
          <a:off x="5827698" y="3352799"/>
          <a:ext cx="4921470" cy="22574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R99"/>
  <sheetViews>
    <sheetView workbookViewId="0">
      <selection activeCell="G16" sqref="G16:R16"/>
    </sheetView>
  </sheetViews>
  <sheetFormatPr defaultRowHeight="14.5" x14ac:dyDescent="0.35"/>
  <cols>
    <col min="2" max="2" width="14.26953125" bestFit="1" customWidth="1"/>
    <col min="6" max="6" width="4.453125" customWidth="1"/>
  </cols>
  <sheetData>
    <row r="2" spans="2:18" x14ac:dyDescent="0.35">
      <c r="F2" t="s">
        <v>376</v>
      </c>
    </row>
    <row r="3" spans="2:18" x14ac:dyDescent="0.35">
      <c r="B3" s="1" t="s">
        <v>186</v>
      </c>
      <c r="C3" s="1" t="s">
        <v>36</v>
      </c>
      <c r="D3" s="1" t="s">
        <v>37</v>
      </c>
      <c r="F3" s="4"/>
      <c r="G3" s="4">
        <v>1</v>
      </c>
      <c r="H3" s="4">
        <v>2</v>
      </c>
      <c r="I3" s="4">
        <v>3</v>
      </c>
      <c r="J3" s="4">
        <v>4</v>
      </c>
      <c r="K3" s="4">
        <v>5</v>
      </c>
      <c r="L3" s="4">
        <v>6</v>
      </c>
      <c r="M3" s="4">
        <v>7</v>
      </c>
      <c r="N3" s="4">
        <v>8</v>
      </c>
      <c r="O3" s="4">
        <v>9</v>
      </c>
      <c r="P3" s="4">
        <v>10</v>
      </c>
      <c r="Q3" s="4">
        <v>11</v>
      </c>
      <c r="R3" s="4">
        <v>12</v>
      </c>
    </row>
    <row r="4" spans="2:18" x14ac:dyDescent="0.35">
      <c r="B4" s="1" t="s">
        <v>118</v>
      </c>
      <c r="C4" s="1" t="s">
        <v>27</v>
      </c>
      <c r="D4" s="1" t="s">
        <v>35</v>
      </c>
      <c r="F4" s="4" t="s">
        <v>18</v>
      </c>
      <c r="G4" s="2" t="s">
        <v>27</v>
      </c>
      <c r="H4" s="2" t="s">
        <v>28</v>
      </c>
      <c r="I4" s="2" t="s">
        <v>29</v>
      </c>
      <c r="J4" s="2" t="s">
        <v>30</v>
      </c>
      <c r="K4" s="2" t="s">
        <v>31</v>
      </c>
      <c r="L4" s="2" t="s">
        <v>32</v>
      </c>
      <c r="M4" s="2" t="s">
        <v>33</v>
      </c>
      <c r="N4" s="2" t="s">
        <v>34</v>
      </c>
      <c r="O4" s="2" t="s">
        <v>38</v>
      </c>
      <c r="P4" s="2" t="s">
        <v>39</v>
      </c>
      <c r="Q4" s="2" t="s">
        <v>40</v>
      </c>
      <c r="R4" s="2" t="s">
        <v>41</v>
      </c>
    </row>
    <row r="5" spans="2:18" x14ac:dyDescent="0.35">
      <c r="B5" s="1" t="s">
        <v>119</v>
      </c>
      <c r="C5" s="1" t="s">
        <v>28</v>
      </c>
      <c r="D5" s="1" t="s">
        <v>35</v>
      </c>
      <c r="F5" s="4" t="s">
        <v>19</v>
      </c>
      <c r="G5" s="2" t="s">
        <v>27</v>
      </c>
      <c r="H5" s="2" t="s">
        <v>28</v>
      </c>
      <c r="I5" s="2" t="s">
        <v>29</v>
      </c>
      <c r="J5" s="2" t="s">
        <v>30</v>
      </c>
      <c r="K5" s="2" t="s">
        <v>31</v>
      </c>
      <c r="L5" s="2" t="s">
        <v>32</v>
      </c>
      <c r="M5" s="2" t="s">
        <v>33</v>
      </c>
      <c r="N5" s="2" t="s">
        <v>34</v>
      </c>
      <c r="O5" s="2" t="s">
        <v>38</v>
      </c>
      <c r="P5" s="2" t="s">
        <v>39</v>
      </c>
      <c r="Q5" s="2" t="s">
        <v>40</v>
      </c>
      <c r="R5" s="2" t="s">
        <v>41</v>
      </c>
    </row>
    <row r="6" spans="2:18" x14ac:dyDescent="0.35">
      <c r="B6" s="1" t="s">
        <v>120</v>
      </c>
      <c r="C6" s="1" t="s">
        <v>29</v>
      </c>
      <c r="D6" s="1" t="s">
        <v>35</v>
      </c>
      <c r="F6" s="4" t="s">
        <v>20</v>
      </c>
      <c r="G6" s="2" t="s">
        <v>27</v>
      </c>
      <c r="H6" s="2" t="s">
        <v>28</v>
      </c>
      <c r="I6" s="2" t="s">
        <v>29</v>
      </c>
      <c r="J6" s="2" t="s">
        <v>30</v>
      </c>
      <c r="K6" s="2" t="s">
        <v>31</v>
      </c>
      <c r="L6" s="2" t="s">
        <v>32</v>
      </c>
      <c r="M6" s="2" t="s">
        <v>33</v>
      </c>
      <c r="N6" s="2" t="s">
        <v>34</v>
      </c>
      <c r="O6" s="2" t="s">
        <v>38</v>
      </c>
      <c r="P6" s="2" t="s">
        <v>39</v>
      </c>
      <c r="Q6" s="2" t="s">
        <v>40</v>
      </c>
      <c r="R6" s="2" t="s">
        <v>41</v>
      </c>
    </row>
    <row r="7" spans="2:18" x14ac:dyDescent="0.35">
      <c r="B7" s="1" t="s">
        <v>121</v>
      </c>
      <c r="C7" s="1" t="s">
        <v>30</v>
      </c>
      <c r="D7" s="1" t="s">
        <v>35</v>
      </c>
      <c r="F7" s="4" t="s">
        <v>21</v>
      </c>
      <c r="G7" s="2" t="s">
        <v>27</v>
      </c>
      <c r="H7" s="2" t="s">
        <v>28</v>
      </c>
      <c r="I7" s="2" t="s">
        <v>29</v>
      </c>
      <c r="J7" s="2" t="s">
        <v>30</v>
      </c>
      <c r="K7" s="2" t="s">
        <v>31</v>
      </c>
      <c r="L7" s="2" t="s">
        <v>32</v>
      </c>
      <c r="M7" s="2" t="s">
        <v>33</v>
      </c>
      <c r="N7" s="2" t="s">
        <v>34</v>
      </c>
      <c r="O7" s="2" t="s">
        <v>38</v>
      </c>
      <c r="P7" s="2" t="s">
        <v>39</v>
      </c>
      <c r="Q7" s="2" t="s">
        <v>40</v>
      </c>
      <c r="R7" s="2" t="s">
        <v>41</v>
      </c>
    </row>
    <row r="8" spans="2:18" x14ac:dyDescent="0.35">
      <c r="B8" s="1" t="s">
        <v>122</v>
      </c>
      <c r="C8" s="1" t="s">
        <v>31</v>
      </c>
      <c r="D8" s="1" t="s">
        <v>35</v>
      </c>
      <c r="F8" s="4" t="s">
        <v>22</v>
      </c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</row>
    <row r="9" spans="2:18" x14ac:dyDescent="0.35">
      <c r="B9" s="1" t="s">
        <v>123</v>
      </c>
      <c r="C9" s="1" t="s">
        <v>32</v>
      </c>
      <c r="D9" s="1" t="s">
        <v>35</v>
      </c>
      <c r="F9" s="4" t="s">
        <v>23</v>
      </c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</row>
    <row r="10" spans="2:18" x14ac:dyDescent="0.35">
      <c r="B10" s="1" t="s">
        <v>124</v>
      </c>
      <c r="C10" s="1" t="s">
        <v>33</v>
      </c>
      <c r="D10" s="1" t="s">
        <v>35</v>
      </c>
      <c r="F10" s="4" t="s">
        <v>24</v>
      </c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</row>
    <row r="11" spans="2:18" x14ac:dyDescent="0.35">
      <c r="B11" s="1" t="s">
        <v>125</v>
      </c>
      <c r="C11" s="1" t="s">
        <v>34</v>
      </c>
      <c r="D11" s="1" t="s">
        <v>35</v>
      </c>
      <c r="F11" s="4" t="s">
        <v>25</v>
      </c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</row>
    <row r="12" spans="2:18" x14ac:dyDescent="0.35">
      <c r="B12" s="1" t="s">
        <v>47</v>
      </c>
      <c r="C12" s="1" t="s">
        <v>38</v>
      </c>
      <c r="D12" s="1" t="s">
        <v>35</v>
      </c>
      <c r="F12" s="4"/>
    </row>
    <row r="13" spans="2:18" x14ac:dyDescent="0.35">
      <c r="B13" s="1" t="s">
        <v>48</v>
      </c>
      <c r="C13" s="1" t="s">
        <v>39</v>
      </c>
      <c r="D13" s="1" t="s">
        <v>35</v>
      </c>
      <c r="F13" s="4"/>
    </row>
    <row r="14" spans="2:18" x14ac:dyDescent="0.35">
      <c r="B14" s="1" t="s">
        <v>49</v>
      </c>
      <c r="C14" s="1" t="s">
        <v>40</v>
      </c>
      <c r="D14" s="1" t="s">
        <v>35</v>
      </c>
      <c r="F14" t="s">
        <v>377</v>
      </c>
    </row>
    <row r="15" spans="2:18" x14ac:dyDescent="0.35">
      <c r="B15" s="1" t="s">
        <v>50</v>
      </c>
      <c r="C15" s="1" t="s">
        <v>41</v>
      </c>
      <c r="D15" s="1" t="s">
        <v>35</v>
      </c>
      <c r="G15">
        <v>1</v>
      </c>
      <c r="H15">
        <v>2</v>
      </c>
      <c r="I15">
        <v>3</v>
      </c>
      <c r="J15">
        <v>4</v>
      </c>
      <c r="K15">
        <v>5</v>
      </c>
      <c r="L15">
        <v>6</v>
      </c>
      <c r="M15">
        <v>7</v>
      </c>
      <c r="N15">
        <v>8</v>
      </c>
      <c r="O15">
        <v>9</v>
      </c>
      <c r="P15">
        <v>10</v>
      </c>
      <c r="Q15">
        <v>11</v>
      </c>
      <c r="R15">
        <v>12</v>
      </c>
    </row>
    <row r="16" spans="2:18" x14ac:dyDescent="0.35">
      <c r="B16" s="1" t="s">
        <v>51</v>
      </c>
      <c r="C16" s="1" t="s">
        <v>27</v>
      </c>
      <c r="D16" s="1" t="s">
        <v>42</v>
      </c>
      <c r="F16" t="s">
        <v>18</v>
      </c>
      <c r="G16" s="1" t="s">
        <v>35</v>
      </c>
      <c r="H16" s="1" t="s">
        <v>35</v>
      </c>
      <c r="I16" s="1" t="s">
        <v>35</v>
      </c>
      <c r="J16" s="1" t="s">
        <v>35</v>
      </c>
      <c r="K16" s="1" t="s">
        <v>35</v>
      </c>
      <c r="L16" s="1" t="s">
        <v>35</v>
      </c>
      <c r="M16" s="1" t="s">
        <v>35</v>
      </c>
      <c r="N16" s="1" t="s">
        <v>35</v>
      </c>
      <c r="O16" s="1" t="s">
        <v>35</v>
      </c>
      <c r="P16" s="1" t="s">
        <v>35</v>
      </c>
      <c r="Q16" s="1" t="s">
        <v>35</v>
      </c>
      <c r="R16" s="1" t="s">
        <v>35</v>
      </c>
    </row>
    <row r="17" spans="2:18" x14ac:dyDescent="0.35">
      <c r="B17" s="1" t="s">
        <v>52</v>
      </c>
      <c r="C17" s="1" t="s">
        <v>28</v>
      </c>
      <c r="D17" s="1" t="s">
        <v>42</v>
      </c>
      <c r="F17" t="s">
        <v>19</v>
      </c>
      <c r="G17" s="1" t="s">
        <v>42</v>
      </c>
      <c r="H17" s="1" t="s">
        <v>42</v>
      </c>
      <c r="I17" s="1" t="s">
        <v>42</v>
      </c>
      <c r="J17" s="1" t="s">
        <v>42</v>
      </c>
      <c r="K17" s="1" t="s">
        <v>42</v>
      </c>
      <c r="L17" s="1" t="s">
        <v>42</v>
      </c>
      <c r="M17" s="1" t="s">
        <v>42</v>
      </c>
      <c r="N17" s="1" t="s">
        <v>42</v>
      </c>
      <c r="O17" s="1" t="s">
        <v>42</v>
      </c>
      <c r="P17" s="1" t="s">
        <v>42</v>
      </c>
      <c r="Q17" s="1" t="s">
        <v>42</v>
      </c>
      <c r="R17" s="1" t="s">
        <v>42</v>
      </c>
    </row>
    <row r="18" spans="2:18" x14ac:dyDescent="0.35">
      <c r="B18" s="1" t="s">
        <v>53</v>
      </c>
      <c r="C18" s="1" t="s">
        <v>29</v>
      </c>
      <c r="D18" s="1" t="s">
        <v>42</v>
      </c>
      <c r="F18" t="s">
        <v>20</v>
      </c>
      <c r="G18" s="1" t="s">
        <v>79</v>
      </c>
      <c r="H18" s="1" t="s">
        <v>79</v>
      </c>
      <c r="I18" s="1" t="s">
        <v>79</v>
      </c>
      <c r="J18" s="1" t="s">
        <v>79</v>
      </c>
      <c r="K18" s="1" t="s">
        <v>79</v>
      </c>
      <c r="L18" s="1" t="s">
        <v>79</v>
      </c>
      <c r="M18" s="1" t="s">
        <v>79</v>
      </c>
      <c r="N18" s="1" t="s">
        <v>79</v>
      </c>
      <c r="O18" s="1" t="s">
        <v>79</v>
      </c>
      <c r="P18" s="1" t="s">
        <v>79</v>
      </c>
      <c r="Q18" s="1" t="s">
        <v>79</v>
      </c>
      <c r="R18" s="1" t="s">
        <v>79</v>
      </c>
    </row>
    <row r="19" spans="2:18" x14ac:dyDescent="0.35">
      <c r="B19" s="1" t="s">
        <v>54</v>
      </c>
      <c r="C19" s="1" t="s">
        <v>30</v>
      </c>
      <c r="D19" s="1" t="s">
        <v>42</v>
      </c>
      <c r="F19" t="s">
        <v>21</v>
      </c>
      <c r="G19" s="1" t="s">
        <v>135</v>
      </c>
      <c r="H19" s="1" t="s">
        <v>135</v>
      </c>
      <c r="I19" s="1" t="s">
        <v>135</v>
      </c>
      <c r="J19" s="1" t="s">
        <v>135</v>
      </c>
      <c r="K19" s="1" t="s">
        <v>135</v>
      </c>
      <c r="L19" s="1" t="s">
        <v>135</v>
      </c>
      <c r="M19" s="1" t="s">
        <v>135</v>
      </c>
      <c r="N19" s="1" t="s">
        <v>135</v>
      </c>
      <c r="O19" s="1" t="s">
        <v>135</v>
      </c>
      <c r="P19" s="1" t="s">
        <v>135</v>
      </c>
      <c r="Q19" s="1" t="s">
        <v>135</v>
      </c>
      <c r="R19" s="1" t="s">
        <v>135</v>
      </c>
    </row>
    <row r="20" spans="2:18" x14ac:dyDescent="0.35">
      <c r="B20" s="1" t="s">
        <v>55</v>
      </c>
      <c r="C20" s="1" t="s">
        <v>31</v>
      </c>
      <c r="D20" s="1" t="s">
        <v>42</v>
      </c>
      <c r="F20" t="s">
        <v>22</v>
      </c>
      <c r="G20" s="1" t="s">
        <v>188</v>
      </c>
      <c r="H20" s="1" t="s">
        <v>188</v>
      </c>
      <c r="I20" s="1" t="s">
        <v>188</v>
      </c>
      <c r="J20" s="1" t="s">
        <v>188</v>
      </c>
      <c r="K20" s="1" t="s">
        <v>188</v>
      </c>
      <c r="L20" s="1" t="s">
        <v>188</v>
      </c>
      <c r="M20" s="1" t="s">
        <v>188</v>
      </c>
      <c r="N20" s="1" t="s">
        <v>188</v>
      </c>
      <c r="O20" s="1" t="s">
        <v>188</v>
      </c>
      <c r="P20" s="1" t="s">
        <v>188</v>
      </c>
      <c r="Q20" s="1" t="s">
        <v>188</v>
      </c>
      <c r="R20" s="1" t="s">
        <v>188</v>
      </c>
    </row>
    <row r="21" spans="2:18" x14ac:dyDescent="0.35">
      <c r="B21" s="1" t="s">
        <v>56</v>
      </c>
      <c r="C21" s="1" t="s">
        <v>32</v>
      </c>
      <c r="D21" s="1" t="s">
        <v>42</v>
      </c>
      <c r="F21" t="s">
        <v>23</v>
      </c>
      <c r="G21" s="1" t="s">
        <v>189</v>
      </c>
      <c r="H21" s="1" t="s">
        <v>189</v>
      </c>
      <c r="I21" s="1" t="s">
        <v>189</v>
      </c>
      <c r="J21" s="1" t="s">
        <v>189</v>
      </c>
      <c r="K21" s="1" t="s">
        <v>189</v>
      </c>
      <c r="L21" s="1" t="s">
        <v>189</v>
      </c>
      <c r="M21" s="1" t="s">
        <v>189</v>
      </c>
      <c r="N21" s="1" t="s">
        <v>189</v>
      </c>
      <c r="O21" s="1" t="s">
        <v>189</v>
      </c>
      <c r="P21" s="1" t="s">
        <v>189</v>
      </c>
      <c r="Q21" s="1" t="s">
        <v>189</v>
      </c>
      <c r="R21" s="1" t="s">
        <v>189</v>
      </c>
    </row>
    <row r="22" spans="2:18" x14ac:dyDescent="0.35">
      <c r="B22" s="1" t="s">
        <v>57</v>
      </c>
      <c r="C22" s="1" t="s">
        <v>33</v>
      </c>
      <c r="D22" s="1" t="s">
        <v>42</v>
      </c>
      <c r="F22" t="s">
        <v>24</v>
      </c>
      <c r="G22" s="1" t="s">
        <v>280</v>
      </c>
      <c r="H22" s="1" t="s">
        <v>280</v>
      </c>
      <c r="I22" s="1" t="s">
        <v>280</v>
      </c>
      <c r="J22" s="1" t="s">
        <v>280</v>
      </c>
      <c r="K22" s="1" t="s">
        <v>280</v>
      </c>
      <c r="L22" s="1" t="s">
        <v>280</v>
      </c>
      <c r="M22" s="1" t="s">
        <v>280</v>
      </c>
      <c r="N22" s="1" t="s">
        <v>280</v>
      </c>
      <c r="O22" s="1" t="s">
        <v>280</v>
      </c>
      <c r="P22" s="1" t="s">
        <v>280</v>
      </c>
      <c r="Q22" s="1" t="s">
        <v>280</v>
      </c>
      <c r="R22" s="1" t="s">
        <v>280</v>
      </c>
    </row>
    <row r="23" spans="2:18" x14ac:dyDescent="0.35">
      <c r="B23" s="1" t="s">
        <v>58</v>
      </c>
      <c r="C23" s="1" t="s">
        <v>34</v>
      </c>
      <c r="D23" s="1" t="s">
        <v>42</v>
      </c>
      <c r="F23" t="s">
        <v>25</v>
      </c>
      <c r="G23" s="1" t="s">
        <v>281</v>
      </c>
      <c r="H23" s="1" t="s">
        <v>281</v>
      </c>
      <c r="I23" s="1" t="s">
        <v>281</v>
      </c>
      <c r="J23" s="1" t="s">
        <v>281</v>
      </c>
      <c r="K23" s="1" t="s">
        <v>281</v>
      </c>
      <c r="L23" s="1" t="s">
        <v>281</v>
      </c>
      <c r="M23" s="1" t="s">
        <v>281</v>
      </c>
      <c r="N23" s="1" t="s">
        <v>281</v>
      </c>
      <c r="O23" s="1" t="s">
        <v>281</v>
      </c>
      <c r="P23" s="1" t="s">
        <v>281</v>
      </c>
      <c r="Q23" s="1" t="s">
        <v>281</v>
      </c>
      <c r="R23" s="1" t="s">
        <v>281</v>
      </c>
    </row>
    <row r="24" spans="2:18" x14ac:dyDescent="0.35">
      <c r="B24" s="1" t="s">
        <v>59</v>
      </c>
      <c r="C24" s="1" t="s">
        <v>38</v>
      </c>
      <c r="D24" s="1" t="s">
        <v>42</v>
      </c>
    </row>
    <row r="25" spans="2:18" x14ac:dyDescent="0.35">
      <c r="B25" s="1" t="s">
        <v>60</v>
      </c>
      <c r="C25" s="1" t="s">
        <v>39</v>
      </c>
      <c r="D25" s="1" t="s">
        <v>42</v>
      </c>
    </row>
    <row r="26" spans="2:18" x14ac:dyDescent="0.35">
      <c r="B26" s="1" t="s">
        <v>61</v>
      </c>
      <c r="C26" s="1" t="s">
        <v>40</v>
      </c>
      <c r="D26" s="1" t="s">
        <v>42</v>
      </c>
    </row>
    <row r="27" spans="2:18" x14ac:dyDescent="0.35">
      <c r="B27" s="1" t="s">
        <v>62</v>
      </c>
      <c r="C27" s="1" t="s">
        <v>41</v>
      </c>
      <c r="D27" s="1" t="s">
        <v>42</v>
      </c>
    </row>
    <row r="28" spans="2:18" x14ac:dyDescent="0.35">
      <c r="B28" s="1" t="s">
        <v>69</v>
      </c>
      <c r="C28" s="1" t="s">
        <v>27</v>
      </c>
      <c r="D28" s="1" t="s">
        <v>79</v>
      </c>
    </row>
    <row r="29" spans="2:18" x14ac:dyDescent="0.35">
      <c r="B29" s="1" t="s">
        <v>70</v>
      </c>
      <c r="C29" s="1" t="s">
        <v>28</v>
      </c>
      <c r="D29" s="1" t="s">
        <v>79</v>
      </c>
    </row>
    <row r="30" spans="2:18" x14ac:dyDescent="0.35">
      <c r="B30" s="1" t="s">
        <v>71</v>
      </c>
      <c r="C30" s="1" t="s">
        <v>29</v>
      </c>
      <c r="D30" s="1" t="s">
        <v>79</v>
      </c>
    </row>
    <row r="31" spans="2:18" x14ac:dyDescent="0.35">
      <c r="B31" s="1" t="s">
        <v>72</v>
      </c>
      <c r="C31" s="1" t="s">
        <v>30</v>
      </c>
      <c r="D31" s="1" t="s">
        <v>79</v>
      </c>
    </row>
    <row r="32" spans="2:18" x14ac:dyDescent="0.35">
      <c r="B32" s="1" t="s">
        <v>73</v>
      </c>
      <c r="C32" s="1" t="s">
        <v>31</v>
      </c>
      <c r="D32" s="1" t="s">
        <v>79</v>
      </c>
    </row>
    <row r="33" spans="2:4" x14ac:dyDescent="0.35">
      <c r="B33" s="1" t="s">
        <v>74</v>
      </c>
      <c r="C33" s="1" t="s">
        <v>32</v>
      </c>
      <c r="D33" s="1" t="s">
        <v>79</v>
      </c>
    </row>
    <row r="34" spans="2:4" x14ac:dyDescent="0.35">
      <c r="B34" s="1" t="s">
        <v>75</v>
      </c>
      <c r="C34" s="1" t="s">
        <v>33</v>
      </c>
      <c r="D34" s="1" t="s">
        <v>79</v>
      </c>
    </row>
    <row r="35" spans="2:4" x14ac:dyDescent="0.35">
      <c r="B35" s="1" t="s">
        <v>76</v>
      </c>
      <c r="C35" s="1" t="s">
        <v>34</v>
      </c>
      <c r="D35" s="1" t="s">
        <v>79</v>
      </c>
    </row>
    <row r="36" spans="2:4" x14ac:dyDescent="0.35">
      <c r="B36" s="1" t="s">
        <v>99</v>
      </c>
      <c r="C36" s="1" t="s">
        <v>38</v>
      </c>
      <c r="D36" s="1" t="s">
        <v>79</v>
      </c>
    </row>
    <row r="37" spans="2:4" x14ac:dyDescent="0.35">
      <c r="B37" s="1" t="s">
        <v>100</v>
      </c>
      <c r="C37" s="1" t="s">
        <v>39</v>
      </c>
      <c r="D37" s="1" t="s">
        <v>79</v>
      </c>
    </row>
    <row r="38" spans="2:4" x14ac:dyDescent="0.35">
      <c r="B38" s="1" t="s">
        <v>101</v>
      </c>
      <c r="C38" s="1" t="s">
        <v>40</v>
      </c>
      <c r="D38" s="1" t="s">
        <v>79</v>
      </c>
    </row>
    <row r="39" spans="2:4" x14ac:dyDescent="0.35">
      <c r="B39" s="1" t="s">
        <v>102</v>
      </c>
      <c r="C39" s="1" t="s">
        <v>41</v>
      </c>
      <c r="D39" s="1" t="s">
        <v>79</v>
      </c>
    </row>
    <row r="40" spans="2:4" x14ac:dyDescent="0.35">
      <c r="B40" s="1" t="s">
        <v>103</v>
      </c>
      <c r="C40" s="1" t="s">
        <v>27</v>
      </c>
      <c r="D40" s="1" t="s">
        <v>135</v>
      </c>
    </row>
    <row r="41" spans="2:4" x14ac:dyDescent="0.35">
      <c r="B41" s="1" t="s">
        <v>104</v>
      </c>
      <c r="C41" s="1" t="s">
        <v>28</v>
      </c>
      <c r="D41" s="1" t="s">
        <v>135</v>
      </c>
    </row>
    <row r="42" spans="2:4" x14ac:dyDescent="0.35">
      <c r="B42" s="1" t="s">
        <v>105</v>
      </c>
      <c r="C42" s="1" t="s">
        <v>29</v>
      </c>
      <c r="D42" s="1" t="s">
        <v>135</v>
      </c>
    </row>
    <row r="43" spans="2:4" x14ac:dyDescent="0.35">
      <c r="B43" s="1" t="s">
        <v>106</v>
      </c>
      <c r="C43" s="1" t="s">
        <v>30</v>
      </c>
      <c r="D43" s="1" t="s">
        <v>135</v>
      </c>
    </row>
    <row r="44" spans="2:4" x14ac:dyDescent="0.35">
      <c r="B44" s="1" t="s">
        <v>107</v>
      </c>
      <c r="C44" s="1" t="s">
        <v>31</v>
      </c>
      <c r="D44" s="1" t="s">
        <v>135</v>
      </c>
    </row>
    <row r="45" spans="2:4" x14ac:dyDescent="0.35">
      <c r="B45" s="1" t="s">
        <v>108</v>
      </c>
      <c r="C45" s="1" t="s">
        <v>32</v>
      </c>
      <c r="D45" s="1" t="s">
        <v>135</v>
      </c>
    </row>
    <row r="46" spans="2:4" x14ac:dyDescent="0.35">
      <c r="B46" s="1" t="s">
        <v>109</v>
      </c>
      <c r="C46" s="1" t="s">
        <v>33</v>
      </c>
      <c r="D46" s="1" t="s">
        <v>135</v>
      </c>
    </row>
    <row r="47" spans="2:4" x14ac:dyDescent="0.35">
      <c r="B47" s="1" t="s">
        <v>110</v>
      </c>
      <c r="C47" s="1" t="s">
        <v>34</v>
      </c>
      <c r="D47" s="1" t="s">
        <v>135</v>
      </c>
    </row>
    <row r="48" spans="2:4" x14ac:dyDescent="0.35">
      <c r="B48" s="1" t="s">
        <v>111</v>
      </c>
      <c r="C48" s="1" t="s">
        <v>38</v>
      </c>
      <c r="D48" s="1" t="s">
        <v>135</v>
      </c>
    </row>
    <row r="49" spans="2:4" x14ac:dyDescent="0.35">
      <c r="B49" s="1" t="s">
        <v>112</v>
      </c>
      <c r="C49" s="1" t="s">
        <v>39</v>
      </c>
      <c r="D49" s="1" t="s">
        <v>135</v>
      </c>
    </row>
    <row r="50" spans="2:4" x14ac:dyDescent="0.35">
      <c r="B50" s="1" t="s">
        <v>114</v>
      </c>
      <c r="C50" s="1" t="s">
        <v>40</v>
      </c>
      <c r="D50" s="1" t="s">
        <v>135</v>
      </c>
    </row>
    <row r="51" spans="2:4" x14ac:dyDescent="0.35">
      <c r="B51" s="1" t="s">
        <v>113</v>
      </c>
      <c r="C51" s="1" t="s">
        <v>41</v>
      </c>
      <c r="D51" s="1" t="s">
        <v>135</v>
      </c>
    </row>
    <row r="52" spans="2:4" x14ac:dyDescent="0.35">
      <c r="B52" s="1" t="s">
        <v>161</v>
      </c>
      <c r="C52" s="1" t="s">
        <v>27</v>
      </c>
      <c r="D52" s="1" t="s">
        <v>188</v>
      </c>
    </row>
    <row r="53" spans="2:4" x14ac:dyDescent="0.35">
      <c r="B53" s="1" t="s">
        <v>162</v>
      </c>
      <c r="C53" s="1" t="s">
        <v>28</v>
      </c>
      <c r="D53" s="1" t="s">
        <v>188</v>
      </c>
    </row>
    <row r="54" spans="2:4" x14ac:dyDescent="0.35">
      <c r="B54" s="1" t="s">
        <v>163</v>
      </c>
      <c r="C54" s="1" t="s">
        <v>29</v>
      </c>
      <c r="D54" s="1" t="s">
        <v>188</v>
      </c>
    </row>
    <row r="55" spans="2:4" x14ac:dyDescent="0.35">
      <c r="B55" s="1" t="s">
        <v>164</v>
      </c>
      <c r="C55" s="1" t="s">
        <v>30</v>
      </c>
      <c r="D55" s="1" t="s">
        <v>188</v>
      </c>
    </row>
    <row r="56" spans="2:4" x14ac:dyDescent="0.35">
      <c r="B56" s="1" t="s">
        <v>165</v>
      </c>
      <c r="C56" s="1" t="s">
        <v>31</v>
      </c>
      <c r="D56" s="1" t="s">
        <v>188</v>
      </c>
    </row>
    <row r="57" spans="2:4" x14ac:dyDescent="0.35">
      <c r="B57" s="1" t="s">
        <v>166</v>
      </c>
      <c r="C57" s="1" t="s">
        <v>32</v>
      </c>
      <c r="D57" s="1" t="s">
        <v>188</v>
      </c>
    </row>
    <row r="58" spans="2:4" x14ac:dyDescent="0.35">
      <c r="B58" s="1" t="s">
        <v>167</v>
      </c>
      <c r="C58" s="1" t="s">
        <v>33</v>
      </c>
      <c r="D58" s="1" t="s">
        <v>188</v>
      </c>
    </row>
    <row r="59" spans="2:4" x14ac:dyDescent="0.35">
      <c r="B59" s="1" t="s">
        <v>168</v>
      </c>
      <c r="C59" s="1" t="s">
        <v>34</v>
      </c>
      <c r="D59" s="1" t="s">
        <v>188</v>
      </c>
    </row>
    <row r="60" spans="2:4" x14ac:dyDescent="0.35">
      <c r="B60" s="1" t="s">
        <v>169</v>
      </c>
      <c r="C60" s="1" t="s">
        <v>38</v>
      </c>
      <c r="D60" s="1" t="s">
        <v>188</v>
      </c>
    </row>
    <row r="61" spans="2:4" x14ac:dyDescent="0.35">
      <c r="B61" s="1" t="s">
        <v>170</v>
      </c>
      <c r="C61" s="1" t="s">
        <v>39</v>
      </c>
      <c r="D61" s="1" t="s">
        <v>188</v>
      </c>
    </row>
    <row r="62" spans="2:4" x14ac:dyDescent="0.35">
      <c r="B62" s="1" t="s">
        <v>171</v>
      </c>
      <c r="C62" s="1" t="s">
        <v>40</v>
      </c>
      <c r="D62" s="1" t="s">
        <v>188</v>
      </c>
    </row>
    <row r="63" spans="2:4" x14ac:dyDescent="0.35">
      <c r="B63" s="1" t="s">
        <v>172</v>
      </c>
      <c r="C63" s="1" t="s">
        <v>41</v>
      </c>
      <c r="D63" s="1" t="s">
        <v>188</v>
      </c>
    </row>
    <row r="64" spans="2:4" x14ac:dyDescent="0.35">
      <c r="B64" s="1" t="s">
        <v>173</v>
      </c>
      <c r="C64" s="1" t="s">
        <v>27</v>
      </c>
      <c r="D64" s="1" t="s">
        <v>189</v>
      </c>
    </row>
    <row r="65" spans="2:4" x14ac:dyDescent="0.35">
      <c r="B65" s="1" t="s">
        <v>174</v>
      </c>
      <c r="C65" s="1" t="s">
        <v>28</v>
      </c>
      <c r="D65" s="1" t="s">
        <v>189</v>
      </c>
    </row>
    <row r="66" spans="2:4" x14ac:dyDescent="0.35">
      <c r="B66" s="1" t="s">
        <v>175</v>
      </c>
      <c r="C66" s="1" t="s">
        <v>29</v>
      </c>
      <c r="D66" s="1" t="s">
        <v>189</v>
      </c>
    </row>
    <row r="67" spans="2:4" x14ac:dyDescent="0.35">
      <c r="B67" s="1" t="s">
        <v>176</v>
      </c>
      <c r="C67" s="1" t="s">
        <v>30</v>
      </c>
      <c r="D67" s="1" t="s">
        <v>189</v>
      </c>
    </row>
    <row r="68" spans="2:4" x14ac:dyDescent="0.35">
      <c r="B68" s="1" t="s">
        <v>177</v>
      </c>
      <c r="C68" s="1" t="s">
        <v>31</v>
      </c>
      <c r="D68" s="1" t="s">
        <v>189</v>
      </c>
    </row>
    <row r="69" spans="2:4" x14ac:dyDescent="0.35">
      <c r="B69" s="1" t="s">
        <v>178</v>
      </c>
      <c r="C69" s="1" t="s">
        <v>32</v>
      </c>
      <c r="D69" s="1" t="s">
        <v>189</v>
      </c>
    </row>
    <row r="70" spans="2:4" x14ac:dyDescent="0.35">
      <c r="B70" s="1" t="s">
        <v>179</v>
      </c>
      <c r="C70" s="1" t="s">
        <v>33</v>
      </c>
      <c r="D70" s="1" t="s">
        <v>189</v>
      </c>
    </row>
    <row r="71" spans="2:4" x14ac:dyDescent="0.35">
      <c r="B71" s="1" t="s">
        <v>180</v>
      </c>
      <c r="C71" s="1" t="s">
        <v>34</v>
      </c>
      <c r="D71" s="1" t="s">
        <v>189</v>
      </c>
    </row>
    <row r="72" spans="2:4" x14ac:dyDescent="0.35">
      <c r="B72" s="1" t="s">
        <v>181</v>
      </c>
      <c r="C72" s="1" t="s">
        <v>38</v>
      </c>
      <c r="D72" s="1" t="s">
        <v>189</v>
      </c>
    </row>
    <row r="73" spans="2:4" x14ac:dyDescent="0.35">
      <c r="B73" s="1" t="s">
        <v>182</v>
      </c>
      <c r="C73" s="1" t="s">
        <v>39</v>
      </c>
      <c r="D73" s="1" t="s">
        <v>189</v>
      </c>
    </row>
    <row r="74" spans="2:4" x14ac:dyDescent="0.35">
      <c r="B74" s="1" t="s">
        <v>183</v>
      </c>
      <c r="C74" s="1" t="s">
        <v>40</v>
      </c>
      <c r="D74" s="1" t="s">
        <v>189</v>
      </c>
    </row>
    <row r="75" spans="2:4" x14ac:dyDescent="0.35">
      <c r="B75" s="1" t="s">
        <v>184</v>
      </c>
      <c r="C75" s="1" t="s">
        <v>41</v>
      </c>
      <c r="D75" s="1" t="s">
        <v>189</v>
      </c>
    </row>
    <row r="76" spans="2:4" x14ac:dyDescent="0.35">
      <c r="B76" s="1" t="s">
        <v>236</v>
      </c>
      <c r="C76" s="1" t="s">
        <v>27</v>
      </c>
      <c r="D76" s="1" t="s">
        <v>280</v>
      </c>
    </row>
    <row r="77" spans="2:4" x14ac:dyDescent="0.35">
      <c r="B77" s="1" t="s">
        <v>237</v>
      </c>
      <c r="C77" s="1" t="s">
        <v>28</v>
      </c>
      <c r="D77" s="1" t="s">
        <v>280</v>
      </c>
    </row>
    <row r="78" spans="2:4" x14ac:dyDescent="0.35">
      <c r="B78" s="1" t="s">
        <v>238</v>
      </c>
      <c r="C78" s="1" t="s">
        <v>29</v>
      </c>
      <c r="D78" s="1" t="s">
        <v>280</v>
      </c>
    </row>
    <row r="79" spans="2:4" x14ac:dyDescent="0.35">
      <c r="B79" s="1" t="s">
        <v>239</v>
      </c>
      <c r="C79" s="1" t="s">
        <v>30</v>
      </c>
      <c r="D79" s="1" t="s">
        <v>280</v>
      </c>
    </row>
    <row r="80" spans="2:4" x14ac:dyDescent="0.35">
      <c r="B80" s="1" t="s">
        <v>240</v>
      </c>
      <c r="C80" s="1" t="s">
        <v>31</v>
      </c>
      <c r="D80" s="1" t="s">
        <v>280</v>
      </c>
    </row>
    <row r="81" spans="2:4" x14ac:dyDescent="0.35">
      <c r="B81" s="1" t="s">
        <v>241</v>
      </c>
      <c r="C81" s="1" t="s">
        <v>32</v>
      </c>
      <c r="D81" s="1" t="s">
        <v>280</v>
      </c>
    </row>
    <row r="82" spans="2:4" x14ac:dyDescent="0.35">
      <c r="B82" s="1" t="s">
        <v>242</v>
      </c>
      <c r="C82" s="1" t="s">
        <v>33</v>
      </c>
      <c r="D82" s="1" t="s">
        <v>280</v>
      </c>
    </row>
    <row r="83" spans="2:4" x14ac:dyDescent="0.35">
      <c r="B83" s="1" t="s">
        <v>243</v>
      </c>
      <c r="C83" s="1" t="s">
        <v>34</v>
      </c>
      <c r="D83" s="1" t="s">
        <v>280</v>
      </c>
    </row>
    <row r="84" spans="2:4" x14ac:dyDescent="0.35">
      <c r="B84" s="1" t="s">
        <v>244</v>
      </c>
      <c r="C84" s="1" t="s">
        <v>38</v>
      </c>
      <c r="D84" s="1" t="s">
        <v>280</v>
      </c>
    </row>
    <row r="85" spans="2:4" x14ac:dyDescent="0.35">
      <c r="B85" s="1" t="s">
        <v>245</v>
      </c>
      <c r="C85" s="1" t="s">
        <v>39</v>
      </c>
      <c r="D85" s="1" t="s">
        <v>280</v>
      </c>
    </row>
    <row r="86" spans="2:4" x14ac:dyDescent="0.35">
      <c r="B86" s="1" t="s">
        <v>246</v>
      </c>
      <c r="C86" s="1" t="s">
        <v>40</v>
      </c>
      <c r="D86" s="1" t="s">
        <v>280</v>
      </c>
    </row>
    <row r="87" spans="2:4" x14ac:dyDescent="0.35">
      <c r="B87" s="1" t="s">
        <v>247</v>
      </c>
      <c r="C87" s="1" t="s">
        <v>41</v>
      </c>
      <c r="D87" s="1" t="s">
        <v>280</v>
      </c>
    </row>
    <row r="88" spans="2:4" x14ac:dyDescent="0.35">
      <c r="B88" s="1" t="s">
        <v>248</v>
      </c>
      <c r="C88" s="1" t="s">
        <v>27</v>
      </c>
      <c r="D88" s="1" t="s">
        <v>281</v>
      </c>
    </row>
    <row r="89" spans="2:4" x14ac:dyDescent="0.35">
      <c r="B89" s="1" t="s">
        <v>249</v>
      </c>
      <c r="C89" s="1" t="s">
        <v>28</v>
      </c>
      <c r="D89" s="1" t="s">
        <v>281</v>
      </c>
    </row>
    <row r="90" spans="2:4" x14ac:dyDescent="0.35">
      <c r="B90" s="1" t="s">
        <v>250</v>
      </c>
      <c r="C90" s="1" t="s">
        <v>29</v>
      </c>
      <c r="D90" s="1" t="s">
        <v>281</v>
      </c>
    </row>
    <row r="91" spans="2:4" x14ac:dyDescent="0.35">
      <c r="B91" s="1" t="s">
        <v>251</v>
      </c>
      <c r="C91" s="1" t="s">
        <v>30</v>
      </c>
      <c r="D91" s="1" t="s">
        <v>281</v>
      </c>
    </row>
    <row r="92" spans="2:4" x14ac:dyDescent="0.35">
      <c r="B92" s="1" t="s">
        <v>331</v>
      </c>
      <c r="C92" s="1" t="s">
        <v>31</v>
      </c>
      <c r="D92" s="1" t="s">
        <v>281</v>
      </c>
    </row>
    <row r="93" spans="2:4" x14ac:dyDescent="0.35">
      <c r="B93" s="1" t="s">
        <v>334</v>
      </c>
      <c r="C93" s="1" t="s">
        <v>32</v>
      </c>
      <c r="D93" s="1" t="s">
        <v>281</v>
      </c>
    </row>
    <row r="94" spans="2:4" x14ac:dyDescent="0.35">
      <c r="B94" s="1" t="s">
        <v>336</v>
      </c>
      <c r="C94" s="1" t="s">
        <v>33</v>
      </c>
      <c r="D94" s="1" t="s">
        <v>281</v>
      </c>
    </row>
    <row r="95" spans="2:4" x14ac:dyDescent="0.35">
      <c r="B95" s="1" t="s">
        <v>338</v>
      </c>
      <c r="C95" s="1" t="s">
        <v>34</v>
      </c>
      <c r="D95" s="1" t="s">
        <v>281</v>
      </c>
    </row>
    <row r="96" spans="2:4" x14ac:dyDescent="0.35">
      <c r="B96" s="1" t="s">
        <v>340</v>
      </c>
      <c r="C96" s="1" t="s">
        <v>38</v>
      </c>
      <c r="D96" s="1" t="s">
        <v>281</v>
      </c>
    </row>
    <row r="97" spans="2:4" x14ac:dyDescent="0.35">
      <c r="B97" s="1" t="s">
        <v>342</v>
      </c>
      <c r="C97" s="1" t="s">
        <v>39</v>
      </c>
      <c r="D97" s="1" t="s">
        <v>281</v>
      </c>
    </row>
    <row r="98" spans="2:4" x14ac:dyDescent="0.35">
      <c r="B98" s="1" t="s">
        <v>344</v>
      </c>
      <c r="C98" s="1" t="s">
        <v>40</v>
      </c>
      <c r="D98" s="1" t="s">
        <v>281</v>
      </c>
    </row>
    <row r="99" spans="2:4" x14ac:dyDescent="0.35">
      <c r="B99" s="1" t="s">
        <v>346</v>
      </c>
      <c r="C99" s="1" t="s">
        <v>41</v>
      </c>
      <c r="D99" s="1" t="s">
        <v>281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6"/>
  <sheetViews>
    <sheetView workbookViewId="0">
      <selection activeCell="N7" sqref="N7"/>
    </sheetView>
  </sheetViews>
  <sheetFormatPr defaultRowHeight="14.5" x14ac:dyDescent="0.35"/>
  <sheetData>
    <row r="1" spans="1:12" x14ac:dyDescent="0.35">
      <c r="A1" t="s">
        <v>448</v>
      </c>
      <c r="L1" t="s">
        <v>454</v>
      </c>
    </row>
    <row r="33" spans="2:11" x14ac:dyDescent="0.35">
      <c r="B33" t="s">
        <v>442</v>
      </c>
      <c r="K33" t="s">
        <v>442</v>
      </c>
    </row>
    <row r="34" spans="2:11" x14ac:dyDescent="0.35">
      <c r="B34" t="s">
        <v>443</v>
      </c>
      <c r="K34" t="s">
        <v>444</v>
      </c>
    </row>
    <row r="35" spans="2:11" x14ac:dyDescent="0.35">
      <c r="B35" t="s">
        <v>444</v>
      </c>
      <c r="K35" t="s">
        <v>453</v>
      </c>
    </row>
    <row r="36" spans="2:11" x14ac:dyDescent="0.35">
      <c r="B36" t="s">
        <v>445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L34"/>
  <sheetViews>
    <sheetView topLeftCell="A10" workbookViewId="0">
      <selection activeCell="J38" sqref="J38"/>
    </sheetView>
  </sheetViews>
  <sheetFormatPr defaultRowHeight="14.5" x14ac:dyDescent="0.35"/>
  <sheetData>
    <row r="1" spans="2:2" x14ac:dyDescent="0.35">
      <c r="B1" t="s">
        <v>455</v>
      </c>
    </row>
    <row r="32" spans="2:12" x14ac:dyDescent="0.35">
      <c r="B32" t="s">
        <v>442</v>
      </c>
      <c r="L32" t="s">
        <v>442</v>
      </c>
    </row>
    <row r="33" spans="2:12" x14ac:dyDescent="0.35">
      <c r="B33" t="s">
        <v>446</v>
      </c>
      <c r="L33" t="s">
        <v>456</v>
      </c>
    </row>
    <row r="34" spans="2:12" x14ac:dyDescent="0.35">
      <c r="B34" t="s">
        <v>447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54"/>
  <sheetViews>
    <sheetView topLeftCell="A13" workbookViewId="0">
      <selection activeCell="F40" sqref="F40"/>
    </sheetView>
  </sheetViews>
  <sheetFormatPr defaultRowHeight="14.5" x14ac:dyDescent="0.35"/>
  <cols>
    <col min="3" max="4" width="10" bestFit="1" customWidth="1"/>
    <col min="12" max="13" width="10" bestFit="1" customWidth="1"/>
  </cols>
  <sheetData>
    <row r="1" spans="2:14" x14ac:dyDescent="0.35">
      <c r="B1" t="s">
        <v>468</v>
      </c>
    </row>
    <row r="2" spans="2:14" x14ac:dyDescent="0.35">
      <c r="B2" t="s">
        <v>442</v>
      </c>
      <c r="K2" t="s">
        <v>469</v>
      </c>
    </row>
    <row r="3" spans="2:14" x14ac:dyDescent="0.35">
      <c r="B3" t="s">
        <v>456</v>
      </c>
      <c r="K3" t="s">
        <v>461</v>
      </c>
    </row>
    <row r="4" spans="2:14" x14ac:dyDescent="0.35">
      <c r="B4" t="s">
        <v>442</v>
      </c>
      <c r="K4" t="s">
        <v>462</v>
      </c>
      <c r="L4">
        <v>155259084</v>
      </c>
      <c r="M4">
        <v>155267950</v>
      </c>
      <c r="N4" t="s">
        <v>463</v>
      </c>
    </row>
    <row r="5" spans="2:14" x14ac:dyDescent="0.35">
      <c r="B5" t="s">
        <v>444</v>
      </c>
      <c r="K5" t="s">
        <v>462</v>
      </c>
      <c r="L5">
        <v>155269009</v>
      </c>
      <c r="M5">
        <v>155269406</v>
      </c>
      <c r="N5" t="s">
        <v>463</v>
      </c>
    </row>
    <row r="6" spans="2:14" x14ac:dyDescent="0.35">
      <c r="B6" t="s">
        <v>453</v>
      </c>
      <c r="K6" t="s">
        <v>462</v>
      </c>
      <c r="L6">
        <v>155269499</v>
      </c>
      <c r="M6">
        <v>155272002</v>
      </c>
      <c r="N6" t="s">
        <v>463</v>
      </c>
    </row>
    <row r="7" spans="2:14" x14ac:dyDescent="0.35">
      <c r="B7" t="s">
        <v>442</v>
      </c>
      <c r="K7" t="s">
        <v>464</v>
      </c>
      <c r="L7">
        <v>5246696</v>
      </c>
      <c r="M7">
        <v>5248801</v>
      </c>
      <c r="N7" t="s">
        <v>465</v>
      </c>
    </row>
    <row r="8" spans="2:14" x14ac:dyDescent="0.35">
      <c r="B8" t="s">
        <v>457</v>
      </c>
      <c r="K8" t="s">
        <v>466</v>
      </c>
      <c r="L8">
        <v>12995187</v>
      </c>
      <c r="M8">
        <v>12997006</v>
      </c>
      <c r="N8" t="s">
        <v>467</v>
      </c>
    </row>
    <row r="9" spans="2:14" x14ac:dyDescent="0.35">
      <c r="B9" t="s">
        <v>458</v>
      </c>
      <c r="K9" t="s">
        <v>466</v>
      </c>
      <c r="L9">
        <v>12997817</v>
      </c>
      <c r="M9">
        <v>12998566</v>
      </c>
      <c r="N9" t="s">
        <v>467</v>
      </c>
    </row>
    <row r="10" spans="2:14" x14ac:dyDescent="0.35">
      <c r="B10" t="s">
        <v>442</v>
      </c>
    </row>
    <row r="11" spans="2:14" x14ac:dyDescent="0.35">
      <c r="B11" t="s">
        <v>459</v>
      </c>
    </row>
    <row r="12" spans="2:14" x14ac:dyDescent="0.35">
      <c r="B12" t="s">
        <v>460</v>
      </c>
    </row>
    <row r="35" spans="2:5" x14ac:dyDescent="0.35">
      <c r="B35" t="s">
        <v>462</v>
      </c>
      <c r="C35">
        <v>155268464</v>
      </c>
      <c r="D35">
        <v>155268668</v>
      </c>
      <c r="E35" t="s">
        <v>463</v>
      </c>
    </row>
    <row r="36" spans="2:5" x14ac:dyDescent="0.35">
      <c r="B36" t="s">
        <v>470</v>
      </c>
    </row>
    <row r="53" spans="11:14" x14ac:dyDescent="0.35">
      <c r="K53" t="s">
        <v>462</v>
      </c>
      <c r="L53">
        <v>155269463</v>
      </c>
      <c r="M53">
        <v>155272002</v>
      </c>
      <c r="N53" t="s">
        <v>463</v>
      </c>
    </row>
    <row r="54" spans="11:14" x14ac:dyDescent="0.35">
      <c r="K54" t="s">
        <v>471</v>
      </c>
    </row>
  </sheetData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1"/>
  <sheetViews>
    <sheetView workbookViewId="0">
      <selection activeCell="P10" sqref="P10"/>
    </sheetView>
  </sheetViews>
  <sheetFormatPr defaultRowHeight="14.5" x14ac:dyDescent="0.35"/>
  <sheetData>
    <row r="1" spans="1:9" x14ac:dyDescent="0.35">
      <c r="A1" t="s">
        <v>494</v>
      </c>
    </row>
    <row r="3" spans="1:9" x14ac:dyDescent="0.35">
      <c r="A3" t="s">
        <v>442</v>
      </c>
    </row>
    <row r="4" spans="1:9" x14ac:dyDescent="0.35">
      <c r="A4" t="s">
        <v>472</v>
      </c>
      <c r="H4" t="s">
        <v>473</v>
      </c>
      <c r="I4" t="s">
        <v>495</v>
      </c>
    </row>
    <row r="6" spans="1:9" x14ac:dyDescent="0.35">
      <c r="A6" t="s">
        <v>442</v>
      </c>
    </row>
    <row r="7" spans="1:9" x14ac:dyDescent="0.35">
      <c r="A7" t="s">
        <v>474</v>
      </c>
      <c r="H7" s="156" t="s">
        <v>475</v>
      </c>
    </row>
    <row r="8" spans="1:9" x14ac:dyDescent="0.35">
      <c r="A8" t="s">
        <v>476</v>
      </c>
    </row>
    <row r="9" spans="1:9" x14ac:dyDescent="0.35">
      <c r="A9" t="s">
        <v>477</v>
      </c>
    </row>
    <row r="10" spans="1:9" x14ac:dyDescent="0.35">
      <c r="A10" t="s">
        <v>478</v>
      </c>
    </row>
    <row r="11" spans="1:9" x14ac:dyDescent="0.35">
      <c r="A11" t="s">
        <v>479</v>
      </c>
    </row>
    <row r="14" spans="1:9" x14ac:dyDescent="0.35">
      <c r="A14" t="s">
        <v>442</v>
      </c>
    </row>
    <row r="15" spans="1:9" x14ac:dyDescent="0.35">
      <c r="A15" t="s">
        <v>480</v>
      </c>
    </row>
    <row r="16" spans="1:9" x14ac:dyDescent="0.35">
      <c r="A16" t="s">
        <v>481</v>
      </c>
    </row>
    <row r="17" spans="1:9" x14ac:dyDescent="0.35">
      <c r="A17" t="s">
        <v>482</v>
      </c>
    </row>
    <row r="18" spans="1:9" x14ac:dyDescent="0.35">
      <c r="A18" t="s">
        <v>483</v>
      </c>
    </row>
    <row r="19" spans="1:9" x14ac:dyDescent="0.35">
      <c r="A19" t="s">
        <v>484</v>
      </c>
    </row>
    <row r="20" spans="1:9" x14ac:dyDescent="0.35">
      <c r="A20" t="s">
        <v>485</v>
      </c>
    </row>
    <row r="21" spans="1:9" x14ac:dyDescent="0.35">
      <c r="A21" t="s">
        <v>486</v>
      </c>
    </row>
    <row r="22" spans="1:9" x14ac:dyDescent="0.35">
      <c r="A22" t="s">
        <v>487</v>
      </c>
    </row>
    <row r="23" spans="1:9" x14ac:dyDescent="0.35">
      <c r="A23" t="s">
        <v>488</v>
      </c>
    </row>
    <row r="24" spans="1:9" x14ac:dyDescent="0.35">
      <c r="A24" t="s">
        <v>489</v>
      </c>
    </row>
    <row r="25" spans="1:9" x14ac:dyDescent="0.35">
      <c r="A25" t="s">
        <v>490</v>
      </c>
    </row>
    <row r="26" spans="1:9" x14ac:dyDescent="0.35">
      <c r="A26" t="s">
        <v>491</v>
      </c>
    </row>
    <row r="27" spans="1:9" x14ac:dyDescent="0.35">
      <c r="A27" t="s">
        <v>492</v>
      </c>
    </row>
    <row r="30" spans="1:9" x14ac:dyDescent="0.35">
      <c r="A30" t="s">
        <v>442</v>
      </c>
    </row>
    <row r="31" spans="1:9" x14ac:dyDescent="0.35">
      <c r="A31" t="s">
        <v>493</v>
      </c>
      <c r="H31" t="s">
        <v>473</v>
      </c>
      <c r="I31" t="s">
        <v>495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1"/>
  <sheetViews>
    <sheetView workbookViewId="0">
      <selection activeCell="G9" sqref="G9"/>
    </sheetView>
  </sheetViews>
  <sheetFormatPr defaultRowHeight="14.5" x14ac:dyDescent="0.35"/>
  <cols>
    <col min="1" max="1" width="14.54296875" bestFit="1" customWidth="1"/>
  </cols>
  <sheetData>
    <row r="1" spans="1:2" x14ac:dyDescent="0.35">
      <c r="A1" t="s">
        <v>381</v>
      </c>
    </row>
    <row r="5" spans="1:2" x14ac:dyDescent="0.35">
      <c r="A5" t="s">
        <v>133</v>
      </c>
      <c r="B5" t="s">
        <v>449</v>
      </c>
    </row>
    <row r="6" spans="1:2" x14ac:dyDescent="0.35">
      <c r="A6" t="s">
        <v>320</v>
      </c>
    </row>
    <row r="9" spans="1:2" x14ac:dyDescent="0.35">
      <c r="A9" t="s">
        <v>278</v>
      </c>
      <c r="B9" t="s">
        <v>324</v>
      </c>
    </row>
    <row r="10" spans="1:2" x14ac:dyDescent="0.35">
      <c r="A10" t="s">
        <v>321</v>
      </c>
    </row>
    <row r="13" spans="1:2" x14ac:dyDescent="0.35">
      <c r="A13" t="s">
        <v>308</v>
      </c>
      <c r="B13" t="s">
        <v>451</v>
      </c>
    </row>
    <row r="14" spans="1:2" x14ac:dyDescent="0.35">
      <c r="A14" t="s">
        <v>322</v>
      </c>
    </row>
    <row r="17" spans="1:2" x14ac:dyDescent="0.35">
      <c r="A17" t="s">
        <v>328</v>
      </c>
      <c r="B17" t="s">
        <v>450</v>
      </c>
    </row>
    <row r="18" spans="1:2" x14ac:dyDescent="0.35">
      <c r="A18" t="s">
        <v>332</v>
      </c>
    </row>
    <row r="20" spans="1:2" x14ac:dyDescent="0.35">
      <c r="A20" t="s">
        <v>438</v>
      </c>
      <c r="B20" t="s">
        <v>452</v>
      </c>
    </row>
    <row r="21" spans="1:2" x14ac:dyDescent="0.35">
      <c r="A21" t="s">
        <v>441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0"/>
  <sheetViews>
    <sheetView workbookViewId="0">
      <selection activeCell="F17" sqref="F17"/>
    </sheetView>
  </sheetViews>
  <sheetFormatPr defaultRowHeight="14.5" x14ac:dyDescent="0.35"/>
  <cols>
    <col min="6" max="6" width="16" bestFit="1" customWidth="1"/>
    <col min="7" max="7" width="20.7265625" bestFit="1" customWidth="1"/>
    <col min="8" max="8" width="29.1796875" bestFit="1" customWidth="1"/>
  </cols>
  <sheetData>
    <row r="1" spans="1:8" x14ac:dyDescent="0.35">
      <c r="A1" t="s">
        <v>398</v>
      </c>
      <c r="D1" t="s">
        <v>399</v>
      </c>
    </row>
    <row r="3" spans="1:8" x14ac:dyDescent="0.35">
      <c r="A3" t="s">
        <v>383</v>
      </c>
      <c r="B3" t="s">
        <v>384</v>
      </c>
      <c r="C3" t="s">
        <v>385</v>
      </c>
      <c r="D3" t="s">
        <v>395</v>
      </c>
      <c r="E3" t="s">
        <v>386</v>
      </c>
      <c r="F3" t="s">
        <v>387</v>
      </c>
      <c r="G3" t="s">
        <v>391</v>
      </c>
      <c r="H3" t="s">
        <v>392</v>
      </c>
    </row>
    <row r="4" spans="1:8" x14ac:dyDescent="0.35">
      <c r="A4">
        <v>333525</v>
      </c>
      <c r="B4" t="s">
        <v>388</v>
      </c>
      <c r="C4" t="s">
        <v>389</v>
      </c>
      <c r="D4">
        <v>3478323</v>
      </c>
      <c r="F4" t="s">
        <v>390</v>
      </c>
      <c r="G4" t="s">
        <v>403</v>
      </c>
      <c r="H4" t="s">
        <v>393</v>
      </c>
    </row>
    <row r="5" spans="1:8" x14ac:dyDescent="0.35">
      <c r="A5">
        <v>333727</v>
      </c>
      <c r="B5" t="s">
        <v>388</v>
      </c>
      <c r="C5" t="s">
        <v>394</v>
      </c>
      <c r="E5">
        <v>1102634</v>
      </c>
      <c r="F5" t="s">
        <v>396</v>
      </c>
      <c r="G5" t="s">
        <v>404</v>
      </c>
      <c r="H5" t="s">
        <v>397</v>
      </c>
    </row>
    <row r="8" spans="1:8" x14ac:dyDescent="0.35">
      <c r="B8" s="125" t="s">
        <v>400</v>
      </c>
    </row>
    <row r="9" spans="1:8" x14ac:dyDescent="0.35">
      <c r="B9" t="s">
        <v>401</v>
      </c>
    </row>
    <row r="10" spans="1:8" x14ac:dyDescent="0.35">
      <c r="B10" t="s">
        <v>402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83"/>
  <sheetViews>
    <sheetView topLeftCell="G17" zoomScaleNormal="100" workbookViewId="0">
      <selection activeCell="G12" sqref="G12"/>
    </sheetView>
  </sheetViews>
  <sheetFormatPr defaultRowHeight="14.5" x14ac:dyDescent="0.35"/>
  <cols>
    <col min="1" max="1" width="31.7265625" customWidth="1"/>
    <col min="2" max="2" width="14.26953125" bestFit="1" customWidth="1"/>
    <col min="3" max="3" width="14.26953125" customWidth="1"/>
    <col min="4" max="4" width="14.7265625" bestFit="1" customWidth="1"/>
    <col min="6" max="6" width="20.7265625" bestFit="1" customWidth="1"/>
    <col min="7" max="7" width="14.7265625" customWidth="1"/>
    <col min="8" max="8" width="13" customWidth="1"/>
    <col min="9" max="9" width="20.453125" customWidth="1"/>
    <col min="10" max="10" width="14.453125" customWidth="1"/>
  </cols>
  <sheetData>
    <row r="1" spans="1:10" x14ac:dyDescent="0.35">
      <c r="A1" s="5" t="s">
        <v>0</v>
      </c>
      <c r="C1" s="139" t="s">
        <v>326</v>
      </c>
    </row>
    <row r="2" spans="1:10" ht="29" x14ac:dyDescent="0.35">
      <c r="A2" s="1"/>
      <c r="B2" s="39" t="s">
        <v>78</v>
      </c>
      <c r="C2" t="s">
        <v>313</v>
      </c>
    </row>
    <row r="3" spans="1:10" x14ac:dyDescent="0.35">
      <c r="A3" s="1" t="s">
        <v>1</v>
      </c>
      <c r="B3" s="1">
        <v>116</v>
      </c>
      <c r="G3" s="7" t="s">
        <v>253</v>
      </c>
      <c r="H3" s="98" t="s">
        <v>133</v>
      </c>
    </row>
    <row r="4" spans="1:10" x14ac:dyDescent="0.35">
      <c r="A4" s="1" t="s">
        <v>2</v>
      </c>
      <c r="B4" s="1">
        <v>89.3</v>
      </c>
      <c r="G4" s="7" t="s">
        <v>254</v>
      </c>
      <c r="H4" s="98" t="s">
        <v>259</v>
      </c>
    </row>
    <row r="5" spans="1:10" x14ac:dyDescent="0.35">
      <c r="A5" s="4"/>
      <c r="B5" s="4"/>
      <c r="G5" s="7" t="s">
        <v>256</v>
      </c>
      <c r="H5" s="99">
        <v>0.90800000000000003</v>
      </c>
    </row>
    <row r="6" spans="1:10" x14ac:dyDescent="0.35">
      <c r="A6" s="112" t="s">
        <v>295</v>
      </c>
      <c r="B6" s="4"/>
      <c r="G6" s="7" t="s">
        <v>257</v>
      </c>
      <c r="H6" s="98" t="s">
        <v>260</v>
      </c>
      <c r="I6" s="6"/>
      <c r="J6" s="109"/>
    </row>
    <row r="7" spans="1:10" x14ac:dyDescent="0.35">
      <c r="A7" t="s">
        <v>3</v>
      </c>
    </row>
    <row r="8" spans="1:10" x14ac:dyDescent="0.35">
      <c r="A8" t="s">
        <v>4</v>
      </c>
    </row>
    <row r="9" spans="1:10" x14ac:dyDescent="0.35">
      <c r="A9" t="s">
        <v>5</v>
      </c>
    </row>
    <row r="10" spans="1:10" x14ac:dyDescent="0.35">
      <c r="A10" t="s">
        <v>6</v>
      </c>
    </row>
    <row r="11" spans="1:10" x14ac:dyDescent="0.35">
      <c r="A11" t="s">
        <v>7</v>
      </c>
    </row>
    <row r="12" spans="1:10" x14ac:dyDescent="0.35">
      <c r="A12" t="s">
        <v>291</v>
      </c>
    </row>
    <row r="13" spans="1:10" x14ac:dyDescent="0.35">
      <c r="A13" t="s">
        <v>284</v>
      </c>
    </row>
    <row r="14" spans="1:10" x14ac:dyDescent="0.35">
      <c r="A14" t="s">
        <v>290</v>
      </c>
    </row>
    <row r="15" spans="1:10" x14ac:dyDescent="0.35">
      <c r="A15" t="s">
        <v>285</v>
      </c>
    </row>
    <row r="17" spans="1:20" ht="15.5" x14ac:dyDescent="0.35">
      <c r="B17" s="170" t="s">
        <v>283</v>
      </c>
      <c r="C17" s="170"/>
      <c r="D17" s="170"/>
      <c r="E17" s="170" t="s">
        <v>87</v>
      </c>
      <c r="F17" s="170"/>
      <c r="G17" s="170"/>
      <c r="H17" s="170" t="s">
        <v>287</v>
      </c>
      <c r="I17" s="170"/>
      <c r="J17" s="170"/>
      <c r="K17" s="170"/>
      <c r="L17" s="170"/>
      <c r="M17" s="170"/>
      <c r="N17" s="170"/>
      <c r="O17" s="170"/>
      <c r="P17" s="170"/>
      <c r="Q17" s="170"/>
      <c r="R17" s="170"/>
      <c r="S17" s="170"/>
    </row>
    <row r="18" spans="1:20" ht="43.5" x14ac:dyDescent="0.35">
      <c r="A18" s="7" t="s">
        <v>85</v>
      </c>
      <c r="B18" s="7" t="s">
        <v>312</v>
      </c>
      <c r="C18" s="7" t="s">
        <v>36</v>
      </c>
      <c r="D18" s="7" t="s">
        <v>37</v>
      </c>
      <c r="E18" s="8" t="s">
        <v>82</v>
      </c>
      <c r="F18" s="8" t="s">
        <v>83</v>
      </c>
      <c r="G18" s="8" t="s">
        <v>84</v>
      </c>
      <c r="H18" s="108" t="s">
        <v>86</v>
      </c>
      <c r="I18" s="100" t="s">
        <v>88</v>
      </c>
      <c r="J18" s="37" t="s">
        <v>89</v>
      </c>
      <c r="K18" s="100">
        <v>-1</v>
      </c>
      <c r="L18" s="37" t="s">
        <v>90</v>
      </c>
      <c r="M18" s="37" t="s">
        <v>91</v>
      </c>
      <c r="N18" s="37" t="s">
        <v>282</v>
      </c>
      <c r="O18" s="37" t="s">
        <v>93</v>
      </c>
      <c r="P18" s="37" t="s">
        <v>94</v>
      </c>
      <c r="Q18" s="8">
        <v>-1</v>
      </c>
      <c r="R18" s="8" t="s">
        <v>90</v>
      </c>
      <c r="S18" s="8" t="s">
        <v>91</v>
      </c>
      <c r="T18" s="4"/>
    </row>
    <row r="19" spans="1:20" x14ac:dyDescent="0.35">
      <c r="A19" s="1" t="s">
        <v>118</v>
      </c>
      <c r="B19" s="2">
        <v>40</v>
      </c>
      <c r="C19" s="1" t="s">
        <v>27</v>
      </c>
      <c r="D19" s="1" t="s">
        <v>35</v>
      </c>
      <c r="E19" s="1">
        <v>419</v>
      </c>
      <c r="F19" s="1">
        <v>2980</v>
      </c>
      <c r="G19" s="1">
        <v>11700</v>
      </c>
      <c r="H19" s="107">
        <v>5.75</v>
      </c>
      <c r="I19" s="10">
        <f t="shared" ref="I19:I26" si="0">(H19/(660*410))*1000000</f>
        <v>21.249076127124908</v>
      </c>
      <c r="J19" s="11">
        <f t="shared" ref="J19:J26" si="1">I19/10</f>
        <v>2.1249076127124908</v>
      </c>
      <c r="K19" s="12">
        <f t="shared" ref="K19:K26" si="2">J19-1</f>
        <v>1.1249076127124908</v>
      </c>
      <c r="L19" s="1">
        <v>5</v>
      </c>
      <c r="M19" s="12">
        <f>K19*L19</f>
        <v>5.6245380635624542</v>
      </c>
      <c r="N19" s="14">
        <v>1.95</v>
      </c>
      <c r="O19" s="14">
        <f t="shared" ref="O19:O26" si="3">(N19/(660*410))*1000000</f>
        <v>7.2062084257206207</v>
      </c>
      <c r="P19" s="12">
        <f t="shared" ref="P19:P26" si="4">O19/4</f>
        <v>1.8015521064301552</v>
      </c>
      <c r="Q19" s="12">
        <f t="shared" ref="Q19:Q26" si="5">P19-1</f>
        <v>0.80155210643015518</v>
      </c>
      <c r="R19" s="1">
        <v>5</v>
      </c>
      <c r="S19" s="12">
        <f t="shared" ref="S19:S26" si="6">Q19*R19</f>
        <v>4.0077605321507761</v>
      </c>
      <c r="T19" s="4"/>
    </row>
    <row r="20" spans="1:20" x14ac:dyDescent="0.35">
      <c r="A20" s="1" t="s">
        <v>119</v>
      </c>
      <c r="B20" s="2">
        <v>40</v>
      </c>
      <c r="C20" s="1" t="s">
        <v>28</v>
      </c>
      <c r="D20" s="1" t="s">
        <v>35</v>
      </c>
      <c r="E20" s="1">
        <v>419</v>
      </c>
      <c r="F20" s="1">
        <v>10200</v>
      </c>
      <c r="G20" s="1">
        <v>39700</v>
      </c>
      <c r="H20" s="1">
        <v>13.6</v>
      </c>
      <c r="I20" s="10">
        <f t="shared" si="0"/>
        <v>50.258684405025868</v>
      </c>
      <c r="J20" s="11">
        <f t="shared" si="1"/>
        <v>5.0258684405025864</v>
      </c>
      <c r="K20" s="12">
        <f t="shared" si="2"/>
        <v>4.0258684405025864</v>
      </c>
      <c r="L20" s="1">
        <v>5</v>
      </c>
      <c r="M20" s="12">
        <f t="shared" ref="M20:M26" si="7">K20*L20</f>
        <v>20.12934220251293</v>
      </c>
      <c r="N20" s="14">
        <v>2.65</v>
      </c>
      <c r="O20" s="14">
        <f t="shared" si="3"/>
        <v>9.7930524759793052</v>
      </c>
      <c r="P20" s="12">
        <f t="shared" si="4"/>
        <v>2.4482631189948263</v>
      </c>
      <c r="Q20" s="12">
        <f t="shared" si="5"/>
        <v>1.4482631189948263</v>
      </c>
      <c r="R20" s="1">
        <v>5</v>
      </c>
      <c r="S20" s="12">
        <f t="shared" si="6"/>
        <v>7.2413155949741315</v>
      </c>
      <c r="T20" s="4"/>
    </row>
    <row r="21" spans="1:20" x14ac:dyDescent="0.35">
      <c r="A21" s="1" t="s">
        <v>120</v>
      </c>
      <c r="B21" s="2">
        <v>40</v>
      </c>
      <c r="C21" s="1" t="s">
        <v>29</v>
      </c>
      <c r="D21" s="1" t="s">
        <v>35</v>
      </c>
      <c r="E21" s="1">
        <v>426</v>
      </c>
      <c r="F21" s="1">
        <v>11200</v>
      </c>
      <c r="G21" s="1">
        <v>43100</v>
      </c>
      <c r="H21" s="1">
        <v>10.6</v>
      </c>
      <c r="I21" s="10">
        <f t="shared" si="0"/>
        <v>39.172209903917221</v>
      </c>
      <c r="J21" s="11">
        <f t="shared" si="1"/>
        <v>3.9172209903917219</v>
      </c>
      <c r="K21" s="12">
        <f t="shared" si="2"/>
        <v>2.9172209903917219</v>
      </c>
      <c r="L21" s="1">
        <v>5</v>
      </c>
      <c r="M21" s="12">
        <f t="shared" si="7"/>
        <v>14.58610495195861</v>
      </c>
      <c r="N21" s="14">
        <v>2.61</v>
      </c>
      <c r="O21" s="14">
        <f t="shared" si="3"/>
        <v>9.6452328159645226</v>
      </c>
      <c r="P21" s="12">
        <f t="shared" si="4"/>
        <v>2.4113082039911307</v>
      </c>
      <c r="Q21" s="12">
        <f t="shared" si="5"/>
        <v>1.4113082039911307</v>
      </c>
      <c r="R21" s="1">
        <v>5</v>
      </c>
      <c r="S21" s="12">
        <f t="shared" si="6"/>
        <v>7.0565410199556533</v>
      </c>
      <c r="T21" s="4"/>
    </row>
    <row r="22" spans="1:20" x14ac:dyDescent="0.35">
      <c r="A22" s="1" t="s">
        <v>121</v>
      </c>
      <c r="B22" s="2">
        <v>40</v>
      </c>
      <c r="C22" s="1" t="s">
        <v>30</v>
      </c>
      <c r="D22" s="1" t="s">
        <v>35</v>
      </c>
      <c r="E22" s="1">
        <v>412</v>
      </c>
      <c r="F22" s="1">
        <v>6090</v>
      </c>
      <c r="G22" s="1">
        <v>24000</v>
      </c>
      <c r="H22" s="1">
        <v>8.57</v>
      </c>
      <c r="I22" s="10">
        <f t="shared" si="0"/>
        <v>31.670362158167034</v>
      </c>
      <c r="J22" s="11">
        <f t="shared" si="1"/>
        <v>3.1670362158167036</v>
      </c>
      <c r="K22" s="12">
        <f t="shared" si="2"/>
        <v>2.1670362158167036</v>
      </c>
      <c r="L22" s="1">
        <v>5</v>
      </c>
      <c r="M22" s="12">
        <f t="shared" si="7"/>
        <v>10.835181079083519</v>
      </c>
      <c r="N22" s="14">
        <v>2.77</v>
      </c>
      <c r="O22" s="14">
        <f t="shared" si="3"/>
        <v>10.236511456023651</v>
      </c>
      <c r="P22" s="12">
        <f t="shared" si="4"/>
        <v>2.5591278640059127</v>
      </c>
      <c r="Q22" s="12">
        <f t="shared" si="5"/>
        <v>1.5591278640059127</v>
      </c>
      <c r="R22" s="1">
        <v>5</v>
      </c>
      <c r="S22" s="12">
        <f t="shared" si="6"/>
        <v>7.7956393200295633</v>
      </c>
      <c r="T22" s="4"/>
    </row>
    <row r="23" spans="1:20" x14ac:dyDescent="0.35">
      <c r="A23" s="1" t="s">
        <v>122</v>
      </c>
      <c r="B23" s="2">
        <v>40</v>
      </c>
      <c r="C23" s="1" t="s">
        <v>31</v>
      </c>
      <c r="D23" s="1" t="s">
        <v>35</v>
      </c>
      <c r="E23" s="1">
        <v>417</v>
      </c>
      <c r="F23" s="1">
        <v>8000</v>
      </c>
      <c r="G23" s="1">
        <v>31300</v>
      </c>
      <c r="H23" s="1">
        <v>12.3</v>
      </c>
      <c r="I23" s="10">
        <f t="shared" si="0"/>
        <v>45.45454545454546</v>
      </c>
      <c r="J23" s="11">
        <f t="shared" si="1"/>
        <v>4.5454545454545459</v>
      </c>
      <c r="K23" s="12">
        <f t="shared" si="2"/>
        <v>3.5454545454545459</v>
      </c>
      <c r="L23" s="1">
        <v>5</v>
      </c>
      <c r="M23" s="12">
        <f t="shared" si="7"/>
        <v>17.72727272727273</v>
      </c>
      <c r="N23" s="14">
        <v>1.84</v>
      </c>
      <c r="O23" s="14">
        <f t="shared" si="3"/>
        <v>6.7997043606799714</v>
      </c>
      <c r="P23" s="12">
        <f t="shared" si="4"/>
        <v>1.6999260901699929</v>
      </c>
      <c r="Q23" s="12">
        <f t="shared" si="5"/>
        <v>0.69992609016999285</v>
      </c>
      <c r="R23" s="1">
        <v>5</v>
      </c>
      <c r="S23" s="12">
        <f t="shared" si="6"/>
        <v>3.4996304508499643</v>
      </c>
      <c r="T23" s="4"/>
    </row>
    <row r="24" spans="1:20" x14ac:dyDescent="0.35">
      <c r="A24" s="1" t="s">
        <v>123</v>
      </c>
      <c r="B24" s="2">
        <v>40</v>
      </c>
      <c r="C24" s="1" t="s">
        <v>32</v>
      </c>
      <c r="D24" s="1" t="s">
        <v>35</v>
      </c>
      <c r="E24" s="1">
        <v>389</v>
      </c>
      <c r="F24" s="1">
        <v>8570</v>
      </c>
      <c r="G24" s="1">
        <v>36200</v>
      </c>
      <c r="H24" s="1">
        <v>10.8</v>
      </c>
      <c r="I24" s="10">
        <f t="shared" si="0"/>
        <v>39.911308203991133</v>
      </c>
      <c r="J24" s="11">
        <f t="shared" si="1"/>
        <v>3.9911308203991132</v>
      </c>
      <c r="K24" s="12">
        <f t="shared" si="2"/>
        <v>2.9911308203991132</v>
      </c>
      <c r="L24" s="1">
        <v>5</v>
      </c>
      <c r="M24" s="12">
        <f t="shared" si="7"/>
        <v>14.955654101995567</v>
      </c>
      <c r="N24" s="14">
        <v>2.66</v>
      </c>
      <c r="O24" s="14">
        <f t="shared" si="3"/>
        <v>9.8300073909830026</v>
      </c>
      <c r="P24" s="12">
        <f t="shared" si="4"/>
        <v>2.4575018477457506</v>
      </c>
      <c r="Q24" s="12">
        <f t="shared" si="5"/>
        <v>1.4575018477457506</v>
      </c>
      <c r="R24" s="1">
        <v>5</v>
      </c>
      <c r="S24" s="12">
        <f t="shared" si="6"/>
        <v>7.2875092387287532</v>
      </c>
      <c r="T24" s="4"/>
    </row>
    <row r="25" spans="1:20" x14ac:dyDescent="0.35">
      <c r="A25" s="1" t="s">
        <v>124</v>
      </c>
      <c r="B25" s="2">
        <v>40</v>
      </c>
      <c r="C25" s="1" t="s">
        <v>33</v>
      </c>
      <c r="D25" s="1" t="s">
        <v>35</v>
      </c>
      <c r="E25" s="1">
        <v>409</v>
      </c>
      <c r="F25" s="1">
        <v>8340</v>
      </c>
      <c r="G25" s="1">
        <v>33400</v>
      </c>
      <c r="H25" s="1">
        <v>14.3</v>
      </c>
      <c r="I25" s="10">
        <f t="shared" si="0"/>
        <v>52.845528455284558</v>
      </c>
      <c r="J25" s="11">
        <f t="shared" si="1"/>
        <v>5.2845528455284558</v>
      </c>
      <c r="K25" s="12">
        <f t="shared" si="2"/>
        <v>4.2845528455284558</v>
      </c>
      <c r="L25" s="1">
        <v>5</v>
      </c>
      <c r="M25" s="12">
        <f t="shared" si="7"/>
        <v>21.422764227642279</v>
      </c>
      <c r="N25" s="14">
        <v>1.76</v>
      </c>
      <c r="O25" s="14">
        <f t="shared" si="3"/>
        <v>6.5040650406504064</v>
      </c>
      <c r="P25" s="12">
        <f t="shared" si="4"/>
        <v>1.6260162601626016</v>
      </c>
      <c r="Q25" s="12">
        <f t="shared" si="5"/>
        <v>0.62601626016260159</v>
      </c>
      <c r="R25" s="1">
        <v>5</v>
      </c>
      <c r="S25" s="12">
        <f t="shared" si="6"/>
        <v>3.1300813008130079</v>
      </c>
      <c r="T25" s="4"/>
    </row>
    <row r="26" spans="1:20" x14ac:dyDescent="0.35">
      <c r="A26" s="1" t="s">
        <v>125</v>
      </c>
      <c r="B26" s="2">
        <v>40</v>
      </c>
      <c r="C26" s="1" t="s">
        <v>34</v>
      </c>
      <c r="D26" s="1" t="s">
        <v>35</v>
      </c>
      <c r="E26" s="1">
        <v>415</v>
      </c>
      <c r="F26" s="1">
        <v>13400</v>
      </c>
      <c r="G26" s="1">
        <v>53200</v>
      </c>
      <c r="H26" s="1">
        <v>15.9</v>
      </c>
      <c r="I26" s="10">
        <f t="shared" si="0"/>
        <v>58.758314855875831</v>
      </c>
      <c r="J26" s="11">
        <f t="shared" si="1"/>
        <v>5.8758314855875833</v>
      </c>
      <c r="K26" s="12">
        <f t="shared" si="2"/>
        <v>4.8758314855875833</v>
      </c>
      <c r="L26" s="1">
        <v>5</v>
      </c>
      <c r="M26" s="12">
        <f t="shared" si="7"/>
        <v>24.379157427937916</v>
      </c>
      <c r="N26" s="14">
        <v>2.2000000000000002</v>
      </c>
      <c r="O26" s="14">
        <f t="shared" si="3"/>
        <v>8.1300813008130088</v>
      </c>
      <c r="P26" s="12">
        <f t="shared" si="4"/>
        <v>2.0325203252032522</v>
      </c>
      <c r="Q26" s="12">
        <f t="shared" si="5"/>
        <v>1.0325203252032522</v>
      </c>
      <c r="R26" s="1">
        <v>5</v>
      </c>
      <c r="S26" s="12">
        <f t="shared" si="6"/>
        <v>5.1626016260162615</v>
      </c>
      <c r="T26" s="4"/>
    </row>
    <row r="27" spans="1:20" x14ac:dyDescent="0.35">
      <c r="S27" s="4"/>
    </row>
    <row r="28" spans="1:20" x14ac:dyDescent="0.35">
      <c r="S28" s="4"/>
    </row>
    <row r="29" spans="1:20" x14ac:dyDescent="0.35">
      <c r="A29" t="s">
        <v>118</v>
      </c>
    </row>
    <row r="50" spans="1:1" x14ac:dyDescent="0.35">
      <c r="A50" t="s">
        <v>119</v>
      </c>
    </row>
    <row r="72" spans="1:1" x14ac:dyDescent="0.35">
      <c r="A72" t="s">
        <v>120</v>
      </c>
    </row>
    <row r="94" spans="1:1" x14ac:dyDescent="0.35">
      <c r="A94" t="s">
        <v>121</v>
      </c>
    </row>
    <row r="117" spans="1:1" x14ac:dyDescent="0.35">
      <c r="A117" t="s">
        <v>122</v>
      </c>
    </row>
    <row r="139" spans="1:1" x14ac:dyDescent="0.35">
      <c r="A139" t="s">
        <v>123</v>
      </c>
    </row>
    <row r="161" spans="1:1" x14ac:dyDescent="0.35">
      <c r="A161" t="s">
        <v>124</v>
      </c>
    </row>
    <row r="183" spans="1:1" x14ac:dyDescent="0.35">
      <c r="A183" t="s">
        <v>125</v>
      </c>
    </row>
  </sheetData>
  <mergeCells count="3">
    <mergeCell ref="E17:G17"/>
    <mergeCell ref="H17:S17"/>
    <mergeCell ref="B17:D17"/>
  </mergeCells>
  <conditionalFormatting sqref="I19:I26">
    <cfRule type="cellIs" dxfId="3" priority="1" operator="lessThanOrEqual">
      <formula>3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203"/>
  <sheetViews>
    <sheetView topLeftCell="AE28" zoomScale="80" zoomScaleNormal="80" workbookViewId="0">
      <selection activeCell="C35" sqref="C35:D50"/>
    </sheetView>
  </sheetViews>
  <sheetFormatPr defaultRowHeight="14.5" x14ac:dyDescent="0.35"/>
  <cols>
    <col min="1" max="1" width="25.7265625" customWidth="1"/>
    <col min="2" max="2" width="12.1796875" customWidth="1"/>
    <col min="3" max="3" width="9.54296875" bestFit="1" customWidth="1"/>
    <col min="4" max="4" width="10.26953125" bestFit="1" customWidth="1"/>
    <col min="5" max="5" width="19.54296875" customWidth="1"/>
    <col min="6" max="6" width="14.7265625" bestFit="1" customWidth="1"/>
    <col min="7" max="7" width="16.54296875" customWidth="1"/>
    <col min="13" max="13" width="12.54296875" bestFit="1" customWidth="1"/>
    <col min="19" max="19" width="15.453125" bestFit="1" customWidth="1"/>
  </cols>
  <sheetData>
    <row r="1" spans="1:9" x14ac:dyDescent="0.35">
      <c r="A1" s="173" t="s">
        <v>66</v>
      </c>
      <c r="B1" s="173"/>
      <c r="C1" s="173"/>
      <c r="D1" s="173"/>
      <c r="E1" s="173"/>
      <c r="F1" s="139" t="s">
        <v>326</v>
      </c>
    </row>
    <row r="2" spans="1:9" x14ac:dyDescent="0.35">
      <c r="A2" t="s">
        <v>316</v>
      </c>
      <c r="F2" s="7" t="s">
        <v>253</v>
      </c>
      <c r="G2" s="98" t="s">
        <v>133</v>
      </c>
    </row>
    <row r="3" spans="1:9" ht="29" x14ac:dyDescent="0.35">
      <c r="A3" s="1"/>
      <c r="B3" s="39" t="s">
        <v>78</v>
      </c>
      <c r="F3" s="7" t="s">
        <v>254</v>
      </c>
      <c r="G3" s="98" t="s">
        <v>259</v>
      </c>
    </row>
    <row r="4" spans="1:9" x14ac:dyDescent="0.35">
      <c r="A4" s="1" t="s">
        <v>1</v>
      </c>
      <c r="B4" s="1">
        <v>116</v>
      </c>
      <c r="F4" s="7" t="s">
        <v>256</v>
      </c>
      <c r="G4" s="111">
        <v>0.90800000000000003</v>
      </c>
      <c r="I4" t="s">
        <v>289</v>
      </c>
    </row>
    <row r="5" spans="1:9" x14ac:dyDescent="0.35">
      <c r="A5" s="1" t="s">
        <v>2</v>
      </c>
      <c r="B5" s="1">
        <v>89.3</v>
      </c>
      <c r="F5" s="7" t="s">
        <v>257</v>
      </c>
      <c r="G5" s="98" t="s">
        <v>260</v>
      </c>
      <c r="I5" t="s">
        <v>286</v>
      </c>
    </row>
    <row r="6" spans="1:9" x14ac:dyDescent="0.35">
      <c r="I6" t="s">
        <v>292</v>
      </c>
    </row>
    <row r="7" spans="1:9" x14ac:dyDescent="0.35">
      <c r="A7" t="s">
        <v>8</v>
      </c>
      <c r="I7" t="s">
        <v>5</v>
      </c>
    </row>
    <row r="8" spans="1:9" x14ac:dyDescent="0.35">
      <c r="I8" t="s">
        <v>6</v>
      </c>
    </row>
    <row r="9" spans="1:9" x14ac:dyDescent="0.35">
      <c r="A9" t="s">
        <v>46</v>
      </c>
      <c r="F9" s="2"/>
      <c r="G9" s="3" t="s">
        <v>26</v>
      </c>
      <c r="I9" t="s">
        <v>7</v>
      </c>
    </row>
    <row r="10" spans="1:9" x14ac:dyDescent="0.35">
      <c r="A10" t="s">
        <v>9</v>
      </c>
      <c r="F10" s="2" t="s">
        <v>18</v>
      </c>
      <c r="G10" s="2">
        <v>80</v>
      </c>
      <c r="I10" t="s">
        <v>293</v>
      </c>
    </row>
    <row r="11" spans="1:9" x14ac:dyDescent="0.35">
      <c r="A11" t="s">
        <v>10</v>
      </c>
      <c r="F11" s="2" t="s">
        <v>19</v>
      </c>
      <c r="G11" s="2">
        <f>G10/2</f>
        <v>40</v>
      </c>
      <c r="I11" t="s">
        <v>291</v>
      </c>
    </row>
    <row r="12" spans="1:9" x14ac:dyDescent="0.35">
      <c r="A12" t="s">
        <v>11</v>
      </c>
      <c r="F12" s="2" t="s">
        <v>20</v>
      </c>
      <c r="G12" s="2">
        <f>G11/2</f>
        <v>20</v>
      </c>
      <c r="I12" t="s">
        <v>284</v>
      </c>
    </row>
    <row r="13" spans="1:9" x14ac:dyDescent="0.35">
      <c r="A13" t="s">
        <v>12</v>
      </c>
      <c r="F13" s="2" t="s">
        <v>21</v>
      </c>
      <c r="G13" s="2">
        <f t="shared" ref="G13:G17" si="0">G12/2</f>
        <v>10</v>
      </c>
      <c r="I13" t="s">
        <v>290</v>
      </c>
    </row>
    <row r="14" spans="1:9" x14ac:dyDescent="0.35">
      <c r="A14" t="s">
        <v>13</v>
      </c>
      <c r="F14" s="2" t="s">
        <v>22</v>
      </c>
      <c r="G14" s="2">
        <f t="shared" si="0"/>
        <v>5</v>
      </c>
      <c r="I14" t="s">
        <v>285</v>
      </c>
    </row>
    <row r="15" spans="1:9" x14ac:dyDescent="0.35">
      <c r="A15" t="s">
        <v>14</v>
      </c>
      <c r="F15" s="2" t="s">
        <v>23</v>
      </c>
      <c r="G15" s="2">
        <f t="shared" si="0"/>
        <v>2.5</v>
      </c>
    </row>
    <row r="16" spans="1:9" x14ac:dyDescent="0.35">
      <c r="A16" t="s">
        <v>15</v>
      </c>
      <c r="F16" s="2" t="s">
        <v>24</v>
      </c>
      <c r="G16" s="2">
        <f t="shared" si="0"/>
        <v>1.25</v>
      </c>
    </row>
    <row r="17" spans="1:13" x14ac:dyDescent="0.35">
      <c r="A17" t="s">
        <v>16</v>
      </c>
      <c r="F17" s="2" t="s">
        <v>25</v>
      </c>
      <c r="G17" s="2">
        <f t="shared" si="0"/>
        <v>0.625</v>
      </c>
    </row>
    <row r="19" spans="1:13" x14ac:dyDescent="0.35">
      <c r="A19" t="s">
        <v>17</v>
      </c>
    </row>
    <row r="20" spans="1:13" ht="30" customHeight="1" x14ac:dyDescent="0.35"/>
    <row r="21" spans="1:13" x14ac:dyDescent="0.35">
      <c r="A21" s="1"/>
      <c r="B21" s="2">
        <v>1</v>
      </c>
      <c r="C21" s="2">
        <v>2</v>
      </c>
    </row>
    <row r="22" spans="1:13" x14ac:dyDescent="0.35">
      <c r="A22" s="1" t="s">
        <v>18</v>
      </c>
      <c r="B22" s="2" t="s">
        <v>47</v>
      </c>
      <c r="C22" s="2" t="s">
        <v>55</v>
      </c>
    </row>
    <row r="23" spans="1:13" x14ac:dyDescent="0.35">
      <c r="A23" s="1" t="s">
        <v>19</v>
      </c>
      <c r="B23" s="2" t="s">
        <v>48</v>
      </c>
      <c r="C23" s="2" t="s">
        <v>56</v>
      </c>
    </row>
    <row r="24" spans="1:13" x14ac:dyDescent="0.35">
      <c r="A24" s="1" t="s">
        <v>20</v>
      </c>
      <c r="B24" s="2" t="s">
        <v>49</v>
      </c>
      <c r="C24" s="2" t="s">
        <v>57</v>
      </c>
    </row>
    <row r="25" spans="1:13" x14ac:dyDescent="0.35">
      <c r="A25" s="1" t="s">
        <v>21</v>
      </c>
      <c r="B25" s="2" t="s">
        <v>50</v>
      </c>
      <c r="C25" s="2" t="s">
        <v>58</v>
      </c>
    </row>
    <row r="26" spans="1:13" x14ac:dyDescent="0.35">
      <c r="A26" s="1" t="s">
        <v>22</v>
      </c>
      <c r="B26" s="2" t="s">
        <v>51</v>
      </c>
      <c r="C26" s="2" t="s">
        <v>59</v>
      </c>
    </row>
    <row r="27" spans="1:13" x14ac:dyDescent="0.35">
      <c r="A27" s="1" t="s">
        <v>23</v>
      </c>
      <c r="B27" s="2" t="s">
        <v>52</v>
      </c>
      <c r="C27" s="2" t="s">
        <v>60</v>
      </c>
    </row>
    <row r="28" spans="1:13" x14ac:dyDescent="0.35">
      <c r="A28" s="1" t="s">
        <v>24</v>
      </c>
      <c r="B28" s="2" t="s">
        <v>53</v>
      </c>
      <c r="C28" s="2" t="s">
        <v>61</v>
      </c>
    </row>
    <row r="29" spans="1:13" x14ac:dyDescent="0.35">
      <c r="A29" s="1" t="s">
        <v>25</v>
      </c>
      <c r="B29" s="2" t="s">
        <v>54</v>
      </c>
      <c r="C29" s="2" t="s">
        <v>62</v>
      </c>
    </row>
    <row r="30" spans="1:13" x14ac:dyDescent="0.35">
      <c r="A30" s="4"/>
      <c r="B30" s="123"/>
      <c r="C30" s="123"/>
    </row>
    <row r="31" spans="1:13" x14ac:dyDescent="0.35">
      <c r="A31" s="124" t="s">
        <v>314</v>
      </c>
      <c r="B31" s="123"/>
      <c r="C31" s="123"/>
    </row>
    <row r="32" spans="1:13" x14ac:dyDescent="0.35">
      <c r="H32" s="4"/>
      <c r="I32" s="4"/>
      <c r="J32" s="4"/>
      <c r="K32" s="4"/>
      <c r="L32" s="4"/>
      <c r="M32" s="4"/>
    </row>
    <row r="33" spans="1:20" ht="15" customHeight="1" x14ac:dyDescent="0.35">
      <c r="B33" s="174" t="s">
        <v>283</v>
      </c>
      <c r="C33" s="174"/>
      <c r="D33" s="174"/>
      <c r="E33" s="171" t="s">
        <v>87</v>
      </c>
      <c r="F33" s="171"/>
      <c r="G33" s="172"/>
      <c r="H33" s="171" t="s">
        <v>288</v>
      </c>
      <c r="I33" s="171"/>
      <c r="J33" s="171"/>
      <c r="K33" s="171"/>
      <c r="L33" s="171"/>
      <c r="M33" s="171"/>
      <c r="N33" s="171"/>
      <c r="O33" s="171"/>
      <c r="P33" s="171"/>
      <c r="Q33" s="171"/>
      <c r="R33" s="171"/>
      <c r="S33" s="171"/>
      <c r="T33" s="171"/>
    </row>
    <row r="34" spans="1:20" ht="44" thickBot="1" x14ac:dyDescent="0.4">
      <c r="A34" s="7" t="s">
        <v>63</v>
      </c>
      <c r="B34" s="121" t="s">
        <v>311</v>
      </c>
      <c r="C34" s="100" t="s">
        <v>36</v>
      </c>
      <c r="D34" s="100" t="s">
        <v>37</v>
      </c>
      <c r="E34" s="37" t="s">
        <v>43</v>
      </c>
      <c r="F34" s="37" t="s">
        <v>44</v>
      </c>
      <c r="G34" s="37" t="s">
        <v>45</v>
      </c>
      <c r="H34" s="37" t="s">
        <v>86</v>
      </c>
      <c r="I34" s="37" t="s">
        <v>88</v>
      </c>
      <c r="J34" s="37" t="s">
        <v>89</v>
      </c>
      <c r="K34" s="35">
        <v>-1</v>
      </c>
      <c r="L34" s="37" t="s">
        <v>90</v>
      </c>
      <c r="M34" s="37" t="s">
        <v>91</v>
      </c>
      <c r="N34" s="38" t="s">
        <v>92</v>
      </c>
      <c r="O34" s="37" t="s">
        <v>93</v>
      </c>
      <c r="P34" s="37" t="s">
        <v>94</v>
      </c>
      <c r="Q34" s="35">
        <v>-1</v>
      </c>
      <c r="R34" s="37" t="s">
        <v>90</v>
      </c>
      <c r="S34" s="37" t="s">
        <v>91</v>
      </c>
      <c r="T34" s="37"/>
    </row>
    <row r="35" spans="1:20" x14ac:dyDescent="0.35">
      <c r="A35" s="1" t="s">
        <v>47</v>
      </c>
      <c r="B35" s="2">
        <v>80</v>
      </c>
      <c r="C35" s="17" t="s">
        <v>38</v>
      </c>
      <c r="D35" s="17" t="s">
        <v>35</v>
      </c>
      <c r="E35" s="17">
        <v>413</v>
      </c>
      <c r="F35" s="17">
        <v>9870</v>
      </c>
      <c r="G35" s="17">
        <v>39400</v>
      </c>
      <c r="H35" s="17">
        <v>16</v>
      </c>
      <c r="I35" s="15">
        <f t="shared" ref="I35:I50" si="1">(H35/(660*410))*1000000</f>
        <v>59.127864005912784</v>
      </c>
      <c r="J35" s="15">
        <f t="shared" ref="J35:J50" si="2">I35/10</f>
        <v>5.912786400591278</v>
      </c>
      <c r="K35" s="16">
        <f t="shared" ref="K35:K50" si="3">J35-1</f>
        <v>4.912786400591278</v>
      </c>
      <c r="L35" s="17">
        <v>5</v>
      </c>
      <c r="M35" s="16">
        <f t="shared" ref="M35:M50" si="4">K35*L35</f>
        <v>24.563932002956392</v>
      </c>
      <c r="N35" s="32">
        <v>3.02</v>
      </c>
      <c r="O35" s="17">
        <f t="shared" ref="O35:O40" si="5">(N35/(660*410))*1000000</f>
        <v>11.160384331116038</v>
      </c>
      <c r="P35" s="16">
        <f t="shared" ref="P35:P40" si="6">O35/4</f>
        <v>2.7900960827790096</v>
      </c>
      <c r="Q35" s="16">
        <f t="shared" ref="Q35:Q50" si="7">P35-1</f>
        <v>1.7900960827790096</v>
      </c>
      <c r="R35" s="17">
        <v>5</v>
      </c>
      <c r="S35" s="16">
        <f t="shared" ref="S35:S50" si="8">Q35*R35</f>
        <v>8.9504804138950469</v>
      </c>
      <c r="T35" s="18"/>
    </row>
    <row r="36" spans="1:20" x14ac:dyDescent="0.35">
      <c r="A36" s="1" t="s">
        <v>48</v>
      </c>
      <c r="B36" s="2">
        <v>40</v>
      </c>
      <c r="C36" s="1" t="s">
        <v>39</v>
      </c>
      <c r="D36" s="1" t="s">
        <v>35</v>
      </c>
      <c r="E36" s="1">
        <v>415</v>
      </c>
      <c r="F36" s="1">
        <v>12200</v>
      </c>
      <c r="G36" s="1">
        <v>48600</v>
      </c>
      <c r="H36" s="1">
        <v>16.2</v>
      </c>
      <c r="I36" s="11">
        <f t="shared" si="1"/>
        <v>59.866962305986689</v>
      </c>
      <c r="J36" s="11">
        <f t="shared" si="2"/>
        <v>5.9866962305986693</v>
      </c>
      <c r="K36" s="12">
        <f t="shared" si="3"/>
        <v>4.9866962305986693</v>
      </c>
      <c r="L36" s="1">
        <v>5</v>
      </c>
      <c r="M36" s="12">
        <f t="shared" si="4"/>
        <v>24.933481152993345</v>
      </c>
      <c r="N36" s="14">
        <v>2.17</v>
      </c>
      <c r="O36" s="1">
        <f t="shared" si="5"/>
        <v>8.0192165558019219</v>
      </c>
      <c r="P36" s="12">
        <f t="shared" si="6"/>
        <v>2.0048041389504805</v>
      </c>
      <c r="Q36" s="12">
        <f t="shared" si="7"/>
        <v>1.0048041389504805</v>
      </c>
      <c r="R36" s="1">
        <v>5</v>
      </c>
      <c r="S36" s="12">
        <f t="shared" si="8"/>
        <v>5.0240206947524024</v>
      </c>
      <c r="T36" s="19"/>
    </row>
    <row r="37" spans="1:20" x14ac:dyDescent="0.35">
      <c r="A37" s="1" t="s">
        <v>49</v>
      </c>
      <c r="B37" s="2">
        <v>20</v>
      </c>
      <c r="C37" s="1" t="s">
        <v>40</v>
      </c>
      <c r="D37" s="1" t="s">
        <v>35</v>
      </c>
      <c r="E37" s="1">
        <v>399</v>
      </c>
      <c r="F37" s="1">
        <v>10700</v>
      </c>
      <c r="G37" s="1">
        <v>44500</v>
      </c>
      <c r="H37" s="1">
        <v>16</v>
      </c>
      <c r="I37" s="11">
        <f t="shared" si="1"/>
        <v>59.127864005912784</v>
      </c>
      <c r="J37" s="11">
        <f t="shared" si="2"/>
        <v>5.912786400591278</v>
      </c>
      <c r="K37" s="12">
        <f t="shared" si="3"/>
        <v>4.912786400591278</v>
      </c>
      <c r="L37" s="1">
        <v>5</v>
      </c>
      <c r="M37" s="12">
        <f t="shared" si="4"/>
        <v>24.563932002956392</v>
      </c>
      <c r="N37" s="14">
        <v>2.27</v>
      </c>
      <c r="O37" s="1">
        <f t="shared" si="5"/>
        <v>8.3887657058388765</v>
      </c>
      <c r="P37" s="12">
        <f t="shared" si="6"/>
        <v>2.0971914264597191</v>
      </c>
      <c r="Q37" s="12">
        <f t="shared" si="7"/>
        <v>1.0971914264597191</v>
      </c>
      <c r="R37" s="1">
        <v>5</v>
      </c>
      <c r="S37" s="12">
        <f t="shared" si="8"/>
        <v>5.4859571322985961</v>
      </c>
      <c r="T37" s="19"/>
    </row>
    <row r="38" spans="1:20" x14ac:dyDescent="0.35">
      <c r="A38" s="1" t="s">
        <v>50</v>
      </c>
      <c r="B38" s="2">
        <v>10</v>
      </c>
      <c r="C38" s="1" t="s">
        <v>41</v>
      </c>
      <c r="D38" s="1" t="s">
        <v>35</v>
      </c>
      <c r="E38" s="1">
        <v>402</v>
      </c>
      <c r="F38" s="1">
        <v>5440</v>
      </c>
      <c r="G38" s="1">
        <v>22600</v>
      </c>
      <c r="H38" s="1">
        <v>6.59</v>
      </c>
      <c r="I38" s="11">
        <f t="shared" si="1"/>
        <v>24.353288987435331</v>
      </c>
      <c r="J38" s="11">
        <f t="shared" si="2"/>
        <v>2.4353288987435331</v>
      </c>
      <c r="K38" s="12">
        <f t="shared" si="3"/>
        <v>1.4353288987435331</v>
      </c>
      <c r="L38" s="1">
        <v>5</v>
      </c>
      <c r="M38" s="12">
        <f t="shared" si="4"/>
        <v>7.1766444937176654</v>
      </c>
      <c r="N38" s="14">
        <v>2.1</v>
      </c>
      <c r="O38" s="1">
        <f t="shared" si="5"/>
        <v>7.7605321507760525</v>
      </c>
      <c r="P38" s="12">
        <f t="shared" si="6"/>
        <v>1.9401330376940131</v>
      </c>
      <c r="Q38" s="12">
        <f t="shared" si="7"/>
        <v>0.94013303769401313</v>
      </c>
      <c r="R38" s="1">
        <v>5</v>
      </c>
      <c r="S38" s="12">
        <f t="shared" si="8"/>
        <v>4.7006651884700652</v>
      </c>
      <c r="T38" s="19"/>
    </row>
    <row r="39" spans="1:20" x14ac:dyDescent="0.35">
      <c r="A39" s="1" t="s">
        <v>51</v>
      </c>
      <c r="B39" s="2">
        <v>5</v>
      </c>
      <c r="C39" s="1" t="s">
        <v>27</v>
      </c>
      <c r="D39" s="1" t="s">
        <v>42</v>
      </c>
      <c r="E39" s="1">
        <v>394</v>
      </c>
      <c r="F39" s="1">
        <v>3400</v>
      </c>
      <c r="G39" s="1">
        <v>14500</v>
      </c>
      <c r="H39" s="1">
        <v>1.4</v>
      </c>
      <c r="I39" s="11">
        <f t="shared" si="1"/>
        <v>5.173688100517368</v>
      </c>
      <c r="J39" s="11">
        <f t="shared" si="2"/>
        <v>0.51736881005173685</v>
      </c>
      <c r="K39" s="12">
        <f t="shared" si="3"/>
        <v>-0.48263118994826315</v>
      </c>
      <c r="L39" s="1">
        <v>5</v>
      </c>
      <c r="M39" s="12">
        <f t="shared" si="4"/>
        <v>-2.4131559497413155</v>
      </c>
      <c r="N39" s="14">
        <v>1.4</v>
      </c>
      <c r="O39" s="12">
        <f t="shared" si="5"/>
        <v>5.173688100517368</v>
      </c>
      <c r="P39" s="12">
        <f t="shared" si="6"/>
        <v>1.293422025129342</v>
      </c>
      <c r="Q39" s="12">
        <f t="shared" si="7"/>
        <v>0.29342202512934201</v>
      </c>
      <c r="R39" s="1">
        <v>5</v>
      </c>
      <c r="S39" s="12">
        <f t="shared" si="8"/>
        <v>1.4671101256467101</v>
      </c>
      <c r="T39" s="19" t="s">
        <v>96</v>
      </c>
    </row>
    <row r="40" spans="1:20" x14ac:dyDescent="0.35">
      <c r="A40" s="1" t="s">
        <v>52</v>
      </c>
      <c r="B40" s="2">
        <v>2.5</v>
      </c>
      <c r="C40" s="1" t="s">
        <v>28</v>
      </c>
      <c r="D40" s="1" t="s">
        <v>42</v>
      </c>
      <c r="E40" s="1">
        <v>380</v>
      </c>
      <c r="F40" s="1">
        <v>1850</v>
      </c>
      <c r="G40" s="1">
        <v>8320</v>
      </c>
      <c r="H40" s="1">
        <v>0.81399999999999995</v>
      </c>
      <c r="I40" s="11">
        <f t="shared" si="1"/>
        <v>3.0081300813008132</v>
      </c>
      <c r="J40" s="11">
        <f t="shared" si="2"/>
        <v>0.30081300813008133</v>
      </c>
      <c r="K40" s="12">
        <f t="shared" si="3"/>
        <v>-0.69918699186991873</v>
      </c>
      <c r="L40" s="1">
        <v>5</v>
      </c>
      <c r="M40" s="12">
        <f t="shared" si="4"/>
        <v>-3.4959349593495936</v>
      </c>
      <c r="N40" s="14">
        <v>0.81399999999999995</v>
      </c>
      <c r="O40" s="12">
        <f t="shared" si="5"/>
        <v>3.0081300813008132</v>
      </c>
      <c r="P40" s="12">
        <f t="shared" si="6"/>
        <v>0.75203252032520329</v>
      </c>
      <c r="Q40" s="12">
        <f t="shared" si="7"/>
        <v>-0.24796747967479671</v>
      </c>
      <c r="R40" s="1">
        <v>5</v>
      </c>
      <c r="S40" s="12">
        <f t="shared" si="8"/>
        <v>-1.2398373983739837</v>
      </c>
      <c r="T40" s="19" t="s">
        <v>97</v>
      </c>
    </row>
    <row r="41" spans="1:20" x14ac:dyDescent="0.35">
      <c r="A41" s="34" t="s">
        <v>53</v>
      </c>
      <c r="B41" s="122">
        <v>1.25</v>
      </c>
      <c r="C41" s="34" t="s">
        <v>29</v>
      </c>
      <c r="D41" s="34" t="s">
        <v>42</v>
      </c>
      <c r="E41" s="34">
        <v>386</v>
      </c>
      <c r="F41" s="34">
        <v>1230</v>
      </c>
      <c r="G41" s="34">
        <v>5470</v>
      </c>
      <c r="H41" s="34">
        <v>0.436</v>
      </c>
      <c r="I41" s="25">
        <f t="shared" si="1"/>
        <v>1.6112342941611235</v>
      </c>
      <c r="J41" s="25">
        <f t="shared" si="2"/>
        <v>0.16112342941611235</v>
      </c>
      <c r="K41" s="26">
        <f t="shared" si="3"/>
        <v>-0.83887657058388765</v>
      </c>
      <c r="L41" s="27">
        <v>5</v>
      </c>
      <c r="M41" s="26">
        <f t="shared" si="4"/>
        <v>-4.1943828529194382</v>
      </c>
      <c r="N41" s="26" t="s">
        <v>115</v>
      </c>
      <c r="O41" s="26"/>
      <c r="P41" s="26"/>
      <c r="Q41" s="26">
        <f t="shared" si="7"/>
        <v>-1</v>
      </c>
      <c r="R41" s="27">
        <v>5</v>
      </c>
      <c r="S41" s="26">
        <f t="shared" si="8"/>
        <v>-5</v>
      </c>
      <c r="T41" s="24" t="str">
        <f>IF(X41&lt;2,"DO NOT RUN", "RUN")</f>
        <v>DO NOT RUN</v>
      </c>
    </row>
    <row r="42" spans="1:20" ht="15" thickBot="1" x14ac:dyDescent="0.4">
      <c r="A42" s="34" t="s">
        <v>54</v>
      </c>
      <c r="B42" s="122">
        <v>0.625</v>
      </c>
      <c r="C42" s="101" t="s">
        <v>30</v>
      </c>
      <c r="D42" s="101" t="s">
        <v>42</v>
      </c>
      <c r="E42" s="101">
        <v>399</v>
      </c>
      <c r="F42" s="101">
        <v>804</v>
      </c>
      <c r="G42" s="101">
        <v>3410</v>
      </c>
      <c r="H42" s="101">
        <v>0.25900000000000001</v>
      </c>
      <c r="I42" s="28">
        <f t="shared" si="1"/>
        <v>0.95713229859571314</v>
      </c>
      <c r="J42" s="28">
        <f t="shared" si="2"/>
        <v>9.5713229859571314E-2</v>
      </c>
      <c r="K42" s="29">
        <f t="shared" si="3"/>
        <v>-0.90428677014042869</v>
      </c>
      <c r="L42" s="30">
        <v>5</v>
      </c>
      <c r="M42" s="29">
        <f t="shared" si="4"/>
        <v>-4.5214338507021434</v>
      </c>
      <c r="N42" s="29" t="s">
        <v>115</v>
      </c>
      <c r="O42" s="29"/>
      <c r="P42" s="29"/>
      <c r="Q42" s="29">
        <f t="shared" si="7"/>
        <v>-1</v>
      </c>
      <c r="R42" s="30">
        <v>5</v>
      </c>
      <c r="S42" s="29">
        <f t="shared" si="8"/>
        <v>-5</v>
      </c>
      <c r="T42" s="23" t="str">
        <f>IF(X42&lt;2,"DO NOT RUN", "RUN")</f>
        <v>DO NOT RUN</v>
      </c>
    </row>
    <row r="43" spans="1:20" x14ac:dyDescent="0.35">
      <c r="A43" s="1" t="s">
        <v>55</v>
      </c>
      <c r="B43" s="2">
        <v>80</v>
      </c>
      <c r="C43" s="17" t="s">
        <v>31</v>
      </c>
      <c r="D43" s="17" t="s">
        <v>42</v>
      </c>
      <c r="E43" s="17">
        <v>434</v>
      </c>
      <c r="F43" s="17">
        <v>5900</v>
      </c>
      <c r="G43" s="17">
        <v>22300</v>
      </c>
      <c r="H43" s="17">
        <v>17.899999999999999</v>
      </c>
      <c r="I43" s="15">
        <f t="shared" si="1"/>
        <v>66.149297856614922</v>
      </c>
      <c r="J43" s="15">
        <f t="shared" si="2"/>
        <v>6.6149297856614924</v>
      </c>
      <c r="K43" s="16">
        <f t="shared" si="3"/>
        <v>5.6149297856614924</v>
      </c>
      <c r="L43" s="17">
        <v>5</v>
      </c>
      <c r="M43" s="16">
        <f t="shared" si="4"/>
        <v>28.074648928307461</v>
      </c>
      <c r="N43" s="32">
        <v>2.56</v>
      </c>
      <c r="O43" s="17">
        <f t="shared" ref="O43:O50" si="9">(N43/(660*410))*1000000</f>
        <v>9.4604582409460463</v>
      </c>
      <c r="P43" s="16">
        <f t="shared" ref="P43:P50" si="10">O43/4</f>
        <v>2.3651145602365116</v>
      </c>
      <c r="Q43" s="16">
        <f t="shared" si="7"/>
        <v>1.3651145602365116</v>
      </c>
      <c r="R43" s="17">
        <v>5</v>
      </c>
      <c r="S43" s="16">
        <f t="shared" si="8"/>
        <v>6.8255728011825578</v>
      </c>
      <c r="T43" s="18"/>
    </row>
    <row r="44" spans="1:20" x14ac:dyDescent="0.35">
      <c r="A44" s="1" t="s">
        <v>56</v>
      </c>
      <c r="B44" s="2">
        <v>40</v>
      </c>
      <c r="C44" s="1" t="s">
        <v>32</v>
      </c>
      <c r="D44" s="1" t="s">
        <v>42</v>
      </c>
      <c r="E44" s="1">
        <v>442</v>
      </c>
      <c r="F44" s="1">
        <v>12200</v>
      </c>
      <c r="G44" s="1">
        <v>45400</v>
      </c>
      <c r="H44" s="1">
        <v>16.2</v>
      </c>
      <c r="I44" s="11">
        <f t="shared" si="1"/>
        <v>59.866962305986689</v>
      </c>
      <c r="J44" s="11">
        <f t="shared" si="2"/>
        <v>5.9866962305986693</v>
      </c>
      <c r="K44" s="12">
        <f t="shared" si="3"/>
        <v>4.9866962305986693</v>
      </c>
      <c r="L44" s="1">
        <v>5</v>
      </c>
      <c r="M44" s="12">
        <f t="shared" si="4"/>
        <v>24.933481152993345</v>
      </c>
      <c r="N44" s="14">
        <v>2.82</v>
      </c>
      <c r="O44" s="1">
        <f t="shared" si="9"/>
        <v>10.421286031042127</v>
      </c>
      <c r="P44" s="12">
        <f t="shared" si="10"/>
        <v>2.6053215077605318</v>
      </c>
      <c r="Q44" s="12">
        <f t="shared" si="7"/>
        <v>1.6053215077605318</v>
      </c>
      <c r="R44" s="1">
        <v>5</v>
      </c>
      <c r="S44" s="12">
        <f t="shared" si="8"/>
        <v>8.0266075388026596</v>
      </c>
      <c r="T44" s="19"/>
    </row>
    <row r="45" spans="1:20" x14ac:dyDescent="0.35">
      <c r="A45" s="1" t="s">
        <v>57</v>
      </c>
      <c r="B45" s="2">
        <v>20</v>
      </c>
      <c r="C45" s="1" t="s">
        <v>33</v>
      </c>
      <c r="D45" s="1" t="s">
        <v>42</v>
      </c>
      <c r="E45" s="1">
        <v>425</v>
      </c>
      <c r="F45" s="1">
        <v>11800</v>
      </c>
      <c r="G45" s="1">
        <v>46000</v>
      </c>
      <c r="H45" s="1">
        <v>13.3</v>
      </c>
      <c r="I45" s="11">
        <f t="shared" si="1"/>
        <v>49.150036954915009</v>
      </c>
      <c r="J45" s="11">
        <f t="shared" si="2"/>
        <v>4.9150036954915013</v>
      </c>
      <c r="K45" s="12">
        <f t="shared" si="3"/>
        <v>3.9150036954915013</v>
      </c>
      <c r="L45" s="1">
        <v>5</v>
      </c>
      <c r="M45" s="12">
        <f t="shared" si="4"/>
        <v>19.575018477457505</v>
      </c>
      <c r="N45" s="14">
        <v>2.59</v>
      </c>
      <c r="O45" s="1">
        <f t="shared" si="9"/>
        <v>9.5713229859571314</v>
      </c>
      <c r="P45" s="12">
        <f t="shared" si="10"/>
        <v>2.3928307464892828</v>
      </c>
      <c r="Q45" s="12">
        <f t="shared" si="7"/>
        <v>1.3928307464892828</v>
      </c>
      <c r="R45" s="1">
        <v>5</v>
      </c>
      <c r="S45" s="12">
        <f t="shared" si="8"/>
        <v>6.9641537324464142</v>
      </c>
      <c r="T45" s="19"/>
    </row>
    <row r="46" spans="1:20" x14ac:dyDescent="0.35">
      <c r="A46" s="1" t="s">
        <v>58</v>
      </c>
      <c r="B46" s="2">
        <v>10</v>
      </c>
      <c r="C46" s="1" t="s">
        <v>34</v>
      </c>
      <c r="D46" s="1" t="s">
        <v>42</v>
      </c>
      <c r="E46" s="1">
        <v>428</v>
      </c>
      <c r="F46" s="1">
        <v>5200</v>
      </c>
      <c r="G46" s="1">
        <v>20100</v>
      </c>
      <c r="H46" s="1">
        <v>5.28</v>
      </c>
      <c r="I46" s="11">
        <f t="shared" si="1"/>
        <v>19.512195121951223</v>
      </c>
      <c r="J46" s="11">
        <f t="shared" si="2"/>
        <v>1.9512195121951224</v>
      </c>
      <c r="K46" s="12">
        <f t="shared" si="3"/>
        <v>0.95121951219512235</v>
      </c>
      <c r="L46" s="1">
        <v>5</v>
      </c>
      <c r="M46" s="12">
        <f t="shared" si="4"/>
        <v>4.7560975609756113</v>
      </c>
      <c r="N46" s="14">
        <v>2.89</v>
      </c>
      <c r="O46" s="1">
        <f t="shared" si="9"/>
        <v>10.679970436067999</v>
      </c>
      <c r="P46" s="1">
        <f t="shared" si="10"/>
        <v>2.6699926090169996</v>
      </c>
      <c r="Q46" s="12">
        <f t="shared" si="7"/>
        <v>1.6699926090169996</v>
      </c>
      <c r="R46" s="1">
        <v>5</v>
      </c>
      <c r="S46" s="12">
        <f t="shared" si="8"/>
        <v>8.3499630450849978</v>
      </c>
      <c r="T46" s="19"/>
    </row>
    <row r="47" spans="1:20" x14ac:dyDescent="0.35">
      <c r="A47" s="1" t="s">
        <v>59</v>
      </c>
      <c r="B47" s="2">
        <v>5</v>
      </c>
      <c r="C47" s="1" t="s">
        <v>38</v>
      </c>
      <c r="D47" s="1" t="s">
        <v>42</v>
      </c>
      <c r="E47" s="1">
        <v>425</v>
      </c>
      <c r="F47" s="1">
        <v>3590</v>
      </c>
      <c r="G47" s="1">
        <v>14000</v>
      </c>
      <c r="H47" s="1">
        <v>3.72</v>
      </c>
      <c r="I47" s="11">
        <f t="shared" si="1"/>
        <v>13.747228381374724</v>
      </c>
      <c r="J47" s="11">
        <f t="shared" si="2"/>
        <v>1.3747228381374723</v>
      </c>
      <c r="K47" s="12">
        <f t="shared" si="3"/>
        <v>0.37472283813747231</v>
      </c>
      <c r="L47" s="1">
        <v>5</v>
      </c>
      <c r="M47" s="12">
        <f t="shared" si="4"/>
        <v>1.8736141906873616</v>
      </c>
      <c r="N47" s="14">
        <v>2.86</v>
      </c>
      <c r="O47" s="1">
        <f t="shared" si="9"/>
        <v>10.56910569105691</v>
      </c>
      <c r="P47" s="12">
        <f t="shared" si="10"/>
        <v>2.6422764227642275</v>
      </c>
      <c r="Q47" s="12">
        <f t="shared" si="7"/>
        <v>1.6422764227642275</v>
      </c>
      <c r="R47" s="1">
        <v>5</v>
      </c>
      <c r="S47" s="12">
        <f t="shared" si="8"/>
        <v>8.2113821138211378</v>
      </c>
      <c r="T47" s="19"/>
    </row>
    <row r="48" spans="1:20" x14ac:dyDescent="0.35">
      <c r="A48" s="1" t="s">
        <v>60</v>
      </c>
      <c r="B48" s="2">
        <v>2.5</v>
      </c>
      <c r="C48" s="1" t="s">
        <v>39</v>
      </c>
      <c r="D48" s="1" t="s">
        <v>42</v>
      </c>
      <c r="E48" s="1">
        <v>425</v>
      </c>
      <c r="F48" s="1">
        <v>2000</v>
      </c>
      <c r="G48" s="1">
        <v>7790</v>
      </c>
      <c r="H48" s="1">
        <v>2.5299999999999998</v>
      </c>
      <c r="I48" s="11">
        <f t="shared" si="1"/>
        <v>9.3495934959349576</v>
      </c>
      <c r="J48" s="11">
        <f t="shared" si="2"/>
        <v>0.9349593495934958</v>
      </c>
      <c r="K48" s="12">
        <f t="shared" si="3"/>
        <v>-6.5040650406504197E-2</v>
      </c>
      <c r="L48" s="1">
        <v>5</v>
      </c>
      <c r="M48" s="12">
        <f t="shared" si="4"/>
        <v>-0.32520325203252098</v>
      </c>
      <c r="N48" s="14">
        <v>2.5299999999999998</v>
      </c>
      <c r="O48" s="12">
        <f t="shared" si="9"/>
        <v>9.3495934959349576</v>
      </c>
      <c r="P48" s="12">
        <f t="shared" si="10"/>
        <v>2.3373983739837394</v>
      </c>
      <c r="Q48" s="12">
        <f t="shared" si="7"/>
        <v>1.3373983739837394</v>
      </c>
      <c r="R48" s="1">
        <v>5</v>
      </c>
      <c r="S48" s="12">
        <f t="shared" si="8"/>
        <v>6.686991869918697</v>
      </c>
      <c r="T48" s="19" t="s">
        <v>96</v>
      </c>
    </row>
    <row r="49" spans="1:20" x14ac:dyDescent="0.35">
      <c r="A49" s="1" t="s">
        <v>61</v>
      </c>
      <c r="B49" s="2">
        <v>1.25</v>
      </c>
      <c r="C49" s="1" t="s">
        <v>40</v>
      </c>
      <c r="D49" s="1" t="s">
        <v>42</v>
      </c>
      <c r="E49" s="1">
        <v>412</v>
      </c>
      <c r="F49" s="1">
        <v>1870</v>
      </c>
      <c r="G49" s="1">
        <v>7530</v>
      </c>
      <c r="H49" s="1">
        <v>2.4300000000000002</v>
      </c>
      <c r="I49" s="11">
        <f t="shared" si="1"/>
        <v>8.9800443458980048</v>
      </c>
      <c r="J49" s="11">
        <f t="shared" si="2"/>
        <v>0.8980044345898005</v>
      </c>
      <c r="K49" s="12">
        <f t="shared" si="3"/>
        <v>-0.1019955654101995</v>
      </c>
      <c r="L49" s="1">
        <v>5</v>
      </c>
      <c r="M49" s="12">
        <f t="shared" si="4"/>
        <v>-0.50997782705099748</v>
      </c>
      <c r="N49" s="14">
        <v>2.4300000000000002</v>
      </c>
      <c r="O49" s="12">
        <f t="shared" si="9"/>
        <v>8.9800443458980048</v>
      </c>
      <c r="P49" s="12">
        <f t="shared" si="10"/>
        <v>2.2450110864745012</v>
      </c>
      <c r="Q49" s="12">
        <f t="shared" si="7"/>
        <v>1.2450110864745012</v>
      </c>
      <c r="R49" s="1">
        <v>5</v>
      </c>
      <c r="S49" s="12">
        <f t="shared" si="8"/>
        <v>6.225055432372506</v>
      </c>
      <c r="T49" s="19" t="s">
        <v>96</v>
      </c>
    </row>
    <row r="50" spans="1:20" ht="15" thickBot="1" x14ac:dyDescent="0.4">
      <c r="A50" s="34" t="s">
        <v>62</v>
      </c>
      <c r="B50" s="122">
        <v>0.625</v>
      </c>
      <c r="C50" s="101" t="s">
        <v>41</v>
      </c>
      <c r="D50" s="101" t="s">
        <v>42</v>
      </c>
      <c r="E50" s="101">
        <v>410</v>
      </c>
      <c r="F50" s="101">
        <v>346</v>
      </c>
      <c r="G50" s="101">
        <v>1440</v>
      </c>
      <c r="H50" s="101">
        <v>0.16200000000000001</v>
      </c>
      <c r="I50" s="28">
        <f t="shared" si="1"/>
        <v>0.59866962305986704</v>
      </c>
      <c r="J50" s="28">
        <f t="shared" si="2"/>
        <v>5.9866962305986704E-2</v>
      </c>
      <c r="K50" s="29">
        <f t="shared" si="3"/>
        <v>-0.94013303769401335</v>
      </c>
      <c r="L50" s="30">
        <v>5</v>
      </c>
      <c r="M50" s="29">
        <f t="shared" si="4"/>
        <v>-4.700665188470067</v>
      </c>
      <c r="N50" s="29"/>
      <c r="O50" s="29">
        <f t="shared" si="9"/>
        <v>0</v>
      </c>
      <c r="P50" s="29">
        <f t="shared" si="10"/>
        <v>0</v>
      </c>
      <c r="Q50" s="29">
        <f t="shared" si="7"/>
        <v>-1</v>
      </c>
      <c r="R50" s="30">
        <v>5</v>
      </c>
      <c r="S50" s="29">
        <f t="shared" si="8"/>
        <v>-5</v>
      </c>
      <c r="T50" s="23" t="s">
        <v>95</v>
      </c>
    </row>
    <row r="53" spans="1:20" x14ac:dyDescent="0.35">
      <c r="A53" t="s">
        <v>47</v>
      </c>
      <c r="M53" t="s">
        <v>55</v>
      </c>
    </row>
    <row r="74" spans="1:13" x14ac:dyDescent="0.35">
      <c r="A74" t="s">
        <v>48</v>
      </c>
      <c r="M74" t="s">
        <v>56</v>
      </c>
    </row>
    <row r="95" spans="1:13" x14ac:dyDescent="0.35">
      <c r="A95" t="s">
        <v>49</v>
      </c>
      <c r="M95" t="s">
        <v>57</v>
      </c>
    </row>
    <row r="117" spans="1:13" x14ac:dyDescent="0.35">
      <c r="A117" t="s">
        <v>50</v>
      </c>
      <c r="M117" t="s">
        <v>58</v>
      </c>
    </row>
    <row r="138" spans="1:13" x14ac:dyDescent="0.35">
      <c r="A138" t="s">
        <v>51</v>
      </c>
      <c r="M138" t="s">
        <v>59</v>
      </c>
    </row>
    <row r="157" spans="1:13" x14ac:dyDescent="0.35">
      <c r="F157" s="9"/>
      <c r="G157" s="9"/>
      <c r="I157" s="9"/>
    </row>
    <row r="158" spans="1:13" x14ac:dyDescent="0.35">
      <c r="F158" s="9"/>
      <c r="G158" s="9"/>
      <c r="I158" s="9"/>
    </row>
    <row r="159" spans="1:13" x14ac:dyDescent="0.35">
      <c r="F159" s="9"/>
      <c r="G159" s="9"/>
      <c r="I159" s="9"/>
    </row>
    <row r="160" spans="1:13" x14ac:dyDescent="0.35">
      <c r="A160" t="s">
        <v>52</v>
      </c>
      <c r="F160" s="9"/>
      <c r="G160" s="9"/>
      <c r="I160" s="9"/>
      <c r="M160" t="s">
        <v>60</v>
      </c>
    </row>
    <row r="161" spans="6:9" x14ac:dyDescent="0.35">
      <c r="F161" s="9"/>
      <c r="G161" s="9"/>
      <c r="I161" s="9"/>
    </row>
    <row r="162" spans="6:9" x14ac:dyDescent="0.35">
      <c r="F162" s="9"/>
      <c r="G162" s="9"/>
      <c r="I162" s="9"/>
    </row>
    <row r="163" spans="6:9" x14ac:dyDescent="0.35">
      <c r="F163" s="9"/>
      <c r="G163" s="9"/>
      <c r="I163" s="9"/>
    </row>
    <row r="164" spans="6:9" x14ac:dyDescent="0.35">
      <c r="F164" s="9"/>
      <c r="G164" s="9"/>
      <c r="I164" s="9"/>
    </row>
    <row r="165" spans="6:9" x14ac:dyDescent="0.35">
      <c r="F165" s="9"/>
      <c r="G165" s="9"/>
      <c r="I165" s="9"/>
    </row>
    <row r="166" spans="6:9" x14ac:dyDescent="0.35">
      <c r="F166" s="9"/>
      <c r="G166" s="9"/>
      <c r="I166" s="9"/>
    </row>
    <row r="167" spans="6:9" x14ac:dyDescent="0.35">
      <c r="F167" s="9"/>
      <c r="G167" s="9"/>
      <c r="I167" s="9"/>
    </row>
    <row r="168" spans="6:9" x14ac:dyDescent="0.35">
      <c r="F168" s="9"/>
      <c r="G168" s="9"/>
      <c r="I168" s="9"/>
    </row>
    <row r="169" spans="6:9" x14ac:dyDescent="0.35">
      <c r="F169" s="9"/>
      <c r="G169" s="9"/>
      <c r="I169" s="9"/>
    </row>
    <row r="170" spans="6:9" x14ac:dyDescent="0.35">
      <c r="F170" s="9"/>
      <c r="G170" s="9"/>
      <c r="I170" s="9"/>
    </row>
    <row r="171" spans="6:9" x14ac:dyDescent="0.35">
      <c r="F171" s="9"/>
      <c r="G171" s="9"/>
      <c r="I171" s="9"/>
    </row>
    <row r="172" spans="6:9" x14ac:dyDescent="0.35">
      <c r="F172" s="9"/>
      <c r="G172" s="9"/>
      <c r="I172" s="9"/>
    </row>
    <row r="182" spans="1:13" x14ac:dyDescent="0.35">
      <c r="A182" t="s">
        <v>53</v>
      </c>
      <c r="M182" t="s">
        <v>61</v>
      </c>
    </row>
    <row r="203" spans="1:13" x14ac:dyDescent="0.35">
      <c r="A203" t="s">
        <v>54</v>
      </c>
      <c r="M203" t="s">
        <v>62</v>
      </c>
    </row>
  </sheetData>
  <autoFilter ref="B34:H50"/>
  <mergeCells count="4">
    <mergeCell ref="E33:G33"/>
    <mergeCell ref="A1:E1"/>
    <mergeCell ref="H33:T33"/>
    <mergeCell ref="B33:D33"/>
  </mergeCells>
  <conditionalFormatting sqref="I34">
    <cfRule type="cellIs" dxfId="2" priority="1" operator="lessThanOrEqual">
      <formula>3</formula>
    </cfRule>
  </conditionalFormatting>
  <conditionalFormatting sqref="I35:I50">
    <cfRule type="cellIs" dxfId="1" priority="2" operator="lessThanOrEqual">
      <formula>3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70"/>
  <sheetViews>
    <sheetView topLeftCell="B1" zoomScale="80" zoomScaleNormal="80" workbookViewId="0">
      <selection activeCell="K11" sqref="K11"/>
    </sheetView>
  </sheetViews>
  <sheetFormatPr defaultRowHeight="14.5" x14ac:dyDescent="0.35"/>
  <cols>
    <col min="1" max="1" width="26.1796875" customWidth="1"/>
    <col min="2" max="2" width="14.54296875" customWidth="1"/>
    <col min="3" max="3" width="13.1796875" bestFit="1" customWidth="1"/>
    <col min="4" max="4" width="16.453125" bestFit="1" customWidth="1"/>
    <col min="5" max="5" width="12.453125" bestFit="1" customWidth="1"/>
    <col min="6" max="6" width="25.54296875" customWidth="1"/>
    <col min="7" max="7" width="17.26953125" customWidth="1"/>
    <col min="8" max="8" width="8" customWidth="1"/>
    <col min="9" max="9" width="13" customWidth="1"/>
    <col min="19" max="19" width="18.453125" bestFit="1" customWidth="1"/>
  </cols>
  <sheetData>
    <row r="1" spans="1:20" x14ac:dyDescent="0.35">
      <c r="A1" s="5" t="s">
        <v>67</v>
      </c>
      <c r="F1" s="139" t="s">
        <v>326</v>
      </c>
    </row>
    <row r="2" spans="1:20" x14ac:dyDescent="0.35">
      <c r="A2" s="125" t="s">
        <v>315</v>
      </c>
    </row>
    <row r="3" spans="1:20" ht="29" x14ac:dyDescent="0.35">
      <c r="A3" s="7"/>
      <c r="B3" s="39" t="s">
        <v>78</v>
      </c>
      <c r="C3" s="39" t="s">
        <v>80</v>
      </c>
      <c r="D3" s="39" t="s">
        <v>77</v>
      </c>
      <c r="F3" s="7" t="s">
        <v>253</v>
      </c>
      <c r="G3" s="1" t="s">
        <v>133</v>
      </c>
    </row>
    <row r="4" spans="1:20" x14ac:dyDescent="0.35">
      <c r="A4" s="1" t="s">
        <v>64</v>
      </c>
      <c r="B4" s="1">
        <v>8.9</v>
      </c>
      <c r="C4" s="12">
        <f>(16*5)/B4</f>
        <v>8.9887640449438191</v>
      </c>
      <c r="D4" s="12">
        <f>16-C4</f>
        <v>7.0112359550561809</v>
      </c>
      <c r="F4" s="7" t="s">
        <v>254</v>
      </c>
      <c r="G4" s="1" t="s">
        <v>259</v>
      </c>
    </row>
    <row r="5" spans="1:20" x14ac:dyDescent="0.35">
      <c r="A5" s="1" t="s">
        <v>65</v>
      </c>
      <c r="B5" s="1">
        <v>16.5</v>
      </c>
      <c r="C5" s="12">
        <f>(16*5)/B5</f>
        <v>4.8484848484848486</v>
      </c>
      <c r="D5" s="12">
        <f>16-C5</f>
        <v>11.151515151515152</v>
      </c>
      <c r="F5" s="7" t="s">
        <v>256</v>
      </c>
      <c r="G5" s="110">
        <v>0.90800000000000003</v>
      </c>
    </row>
    <row r="6" spans="1:20" x14ac:dyDescent="0.35">
      <c r="F6" s="7" t="s">
        <v>257</v>
      </c>
      <c r="G6" s="1" t="s">
        <v>260</v>
      </c>
    </row>
    <row r="8" spans="1:20" x14ac:dyDescent="0.35">
      <c r="A8" t="s">
        <v>68</v>
      </c>
    </row>
    <row r="10" spans="1:20" x14ac:dyDescent="0.35">
      <c r="A10" s="5"/>
      <c r="B10" s="174" t="s">
        <v>283</v>
      </c>
      <c r="C10" s="174"/>
      <c r="D10" s="174"/>
      <c r="E10" s="175" t="s">
        <v>87</v>
      </c>
      <c r="F10" s="176"/>
      <c r="G10" s="177"/>
      <c r="H10" s="174" t="s">
        <v>288</v>
      </c>
      <c r="I10" s="174"/>
      <c r="J10" s="174"/>
      <c r="K10" s="174"/>
      <c r="L10" s="174"/>
      <c r="M10" s="174"/>
      <c r="N10" s="174"/>
      <c r="O10" s="174"/>
      <c r="P10" s="174"/>
      <c r="Q10" s="174"/>
      <c r="R10" s="174"/>
      <c r="S10" s="174"/>
      <c r="T10" s="174"/>
    </row>
    <row r="11" spans="1:20" ht="58" x14ac:dyDescent="0.35">
      <c r="A11" s="7" t="s">
        <v>85</v>
      </c>
      <c r="B11" s="7" t="s">
        <v>312</v>
      </c>
      <c r="C11" s="7" t="s">
        <v>36</v>
      </c>
      <c r="D11" s="7" t="s">
        <v>37</v>
      </c>
      <c r="E11" s="7" t="s">
        <v>43</v>
      </c>
      <c r="F11" s="8" t="s">
        <v>44</v>
      </c>
      <c r="G11" s="8" t="s">
        <v>81</v>
      </c>
      <c r="H11" s="8" t="s">
        <v>86</v>
      </c>
      <c r="I11" s="7" t="s">
        <v>88</v>
      </c>
      <c r="J11" s="8" t="s">
        <v>89</v>
      </c>
      <c r="K11" s="7">
        <v>-1</v>
      </c>
      <c r="L11" s="7" t="s">
        <v>90</v>
      </c>
      <c r="M11" s="7" t="s">
        <v>91</v>
      </c>
      <c r="N11" s="8" t="s">
        <v>92</v>
      </c>
      <c r="O11" s="7" t="s">
        <v>93</v>
      </c>
      <c r="P11" s="8" t="s">
        <v>94</v>
      </c>
      <c r="Q11" s="7">
        <v>-1</v>
      </c>
      <c r="R11" s="8" t="s">
        <v>90</v>
      </c>
      <c r="S11" s="7" t="s">
        <v>91</v>
      </c>
      <c r="T11" s="7"/>
    </row>
    <row r="12" spans="1:20" x14ac:dyDescent="0.35">
      <c r="A12" s="1" t="s">
        <v>69</v>
      </c>
      <c r="B12" s="2">
        <v>40</v>
      </c>
      <c r="C12" s="1" t="s">
        <v>27</v>
      </c>
      <c r="D12" s="1" t="s">
        <v>79</v>
      </c>
      <c r="E12" s="1">
        <v>411</v>
      </c>
      <c r="F12" s="1">
        <v>6670</v>
      </c>
      <c r="G12" s="1">
        <v>27100</v>
      </c>
      <c r="H12" s="1">
        <v>3.78</v>
      </c>
      <c r="I12" s="13">
        <f>(H12/(660*410))*1000000</f>
        <v>13.968957871396896</v>
      </c>
      <c r="J12" s="11">
        <f t="shared" ref="J12:J19" si="0">I12/10</f>
        <v>1.3968957871396896</v>
      </c>
      <c r="K12" s="12">
        <f t="shared" ref="K12:K19" si="1">J12-1</f>
        <v>0.39689578713968965</v>
      </c>
      <c r="L12" s="1">
        <v>5</v>
      </c>
      <c r="M12" s="12">
        <f t="shared" ref="M12:M19" si="2">K12*L12</f>
        <v>1.9844789356984482</v>
      </c>
      <c r="N12" s="14">
        <v>2.73</v>
      </c>
      <c r="O12" s="12">
        <f t="shared" ref="O12:O19" si="3">(N12/(660*410))*1000000</f>
        <v>10.088691796008868</v>
      </c>
      <c r="P12" s="12">
        <f t="shared" ref="P12:P19" si="4">O12/4</f>
        <v>2.5221729490022171</v>
      </c>
      <c r="Q12" s="12">
        <f t="shared" ref="Q12:Q19" si="5">P12-1</f>
        <v>1.5221729490022171</v>
      </c>
      <c r="R12" s="1">
        <v>5</v>
      </c>
      <c r="S12" s="12">
        <f t="shared" ref="S12:S16" si="6">Q12*R12</f>
        <v>7.6108647450110851</v>
      </c>
      <c r="T12" s="1"/>
    </row>
    <row r="13" spans="1:20" x14ac:dyDescent="0.35">
      <c r="A13" s="1" t="s">
        <v>70</v>
      </c>
      <c r="B13" s="2">
        <v>20</v>
      </c>
      <c r="C13" s="1" t="s">
        <v>28</v>
      </c>
      <c r="D13" s="1" t="s">
        <v>79</v>
      </c>
      <c r="E13" s="1">
        <v>395</v>
      </c>
      <c r="F13" s="1">
        <v>5420</v>
      </c>
      <c r="G13" s="1">
        <v>22900</v>
      </c>
      <c r="H13" s="1">
        <v>2.93</v>
      </c>
      <c r="I13" s="13">
        <f t="shared" ref="I13:I19" si="7">(H13/(660*410))*1000000</f>
        <v>10.827790096082779</v>
      </c>
      <c r="J13" s="11">
        <f t="shared" si="0"/>
        <v>1.0827790096082779</v>
      </c>
      <c r="K13" s="12">
        <f t="shared" si="1"/>
        <v>8.2779009608277887E-2</v>
      </c>
      <c r="L13" s="1">
        <v>5</v>
      </c>
      <c r="M13" s="12">
        <f t="shared" si="2"/>
        <v>0.41389504804138944</v>
      </c>
      <c r="N13" s="14">
        <v>3.7</v>
      </c>
      <c r="O13" s="12">
        <f t="shared" si="3"/>
        <v>13.673318551367332</v>
      </c>
      <c r="P13" s="12">
        <f t="shared" si="4"/>
        <v>3.4183296378418331</v>
      </c>
      <c r="Q13" s="12">
        <f t="shared" si="5"/>
        <v>2.4183296378418331</v>
      </c>
      <c r="R13" s="1">
        <v>5</v>
      </c>
      <c r="S13" s="12">
        <f t="shared" si="6"/>
        <v>12.091648189209165</v>
      </c>
      <c r="T13" s="19"/>
    </row>
    <row r="14" spans="1:20" x14ac:dyDescent="0.35">
      <c r="A14" s="1" t="s">
        <v>71</v>
      </c>
      <c r="B14" s="2">
        <v>10</v>
      </c>
      <c r="C14" s="1" t="s">
        <v>29</v>
      </c>
      <c r="D14" s="1" t="s">
        <v>79</v>
      </c>
      <c r="E14" s="1">
        <v>395</v>
      </c>
      <c r="F14" s="1">
        <v>2720</v>
      </c>
      <c r="G14" s="1">
        <v>11600</v>
      </c>
      <c r="H14" s="1">
        <v>1.29</v>
      </c>
      <c r="I14" s="13">
        <f t="shared" si="7"/>
        <v>4.7671840354767179</v>
      </c>
      <c r="J14" s="11">
        <f t="shared" si="0"/>
        <v>0.47671840354767181</v>
      </c>
      <c r="K14" s="12">
        <f t="shared" si="1"/>
        <v>-0.52328159645232819</v>
      </c>
      <c r="L14" s="1">
        <v>5</v>
      </c>
      <c r="M14" s="12">
        <f t="shared" si="2"/>
        <v>-2.6164079822616411</v>
      </c>
      <c r="N14" s="14">
        <v>1.29</v>
      </c>
      <c r="O14" s="1">
        <f t="shared" si="3"/>
        <v>4.7671840354767179</v>
      </c>
      <c r="P14" s="12">
        <f t="shared" si="4"/>
        <v>1.1917960088691795</v>
      </c>
      <c r="Q14" s="12">
        <f t="shared" si="5"/>
        <v>0.19179600886917947</v>
      </c>
      <c r="R14" s="1">
        <v>5</v>
      </c>
      <c r="S14" s="12">
        <f t="shared" si="6"/>
        <v>0.95898004434589734</v>
      </c>
      <c r="T14" s="19" t="s">
        <v>96</v>
      </c>
    </row>
    <row r="15" spans="1:20" x14ac:dyDescent="0.35">
      <c r="A15" s="1" t="s">
        <v>72</v>
      </c>
      <c r="B15" s="2">
        <v>5</v>
      </c>
      <c r="C15" s="1" t="s">
        <v>30</v>
      </c>
      <c r="D15" s="1" t="s">
        <v>79</v>
      </c>
      <c r="E15" s="1">
        <v>385</v>
      </c>
      <c r="F15" s="1">
        <v>1910</v>
      </c>
      <c r="G15" s="1">
        <v>8300</v>
      </c>
      <c r="H15" s="1">
        <v>1.1399999999999999</v>
      </c>
      <c r="I15" s="13">
        <f t="shared" si="7"/>
        <v>4.2128603104212852</v>
      </c>
      <c r="J15" s="11">
        <f t="shared" si="0"/>
        <v>0.42128603104212853</v>
      </c>
      <c r="K15" s="12">
        <f t="shared" si="1"/>
        <v>-0.57871396895787153</v>
      </c>
      <c r="L15" s="1">
        <v>5</v>
      </c>
      <c r="M15" s="12">
        <f t="shared" si="2"/>
        <v>-2.8935698447893579</v>
      </c>
      <c r="N15" s="14">
        <v>1.1399999999999999</v>
      </c>
      <c r="O15" s="1">
        <f t="shared" si="3"/>
        <v>4.2128603104212852</v>
      </c>
      <c r="P15" s="12">
        <f t="shared" si="4"/>
        <v>1.0532150776053213</v>
      </c>
      <c r="Q15" s="12">
        <f t="shared" si="5"/>
        <v>5.3215077605321293E-2</v>
      </c>
      <c r="R15" s="1">
        <v>5</v>
      </c>
      <c r="S15" s="12">
        <f t="shared" si="6"/>
        <v>0.26607538802660646</v>
      </c>
      <c r="T15" s="19" t="s">
        <v>97</v>
      </c>
    </row>
    <row r="16" spans="1:20" x14ac:dyDescent="0.35">
      <c r="A16" s="1" t="s">
        <v>73</v>
      </c>
      <c r="B16" s="2">
        <v>40</v>
      </c>
      <c r="C16" s="1" t="s">
        <v>31</v>
      </c>
      <c r="D16" s="1" t="s">
        <v>79</v>
      </c>
      <c r="E16" s="1">
        <v>389</v>
      </c>
      <c r="F16" s="1">
        <v>5260</v>
      </c>
      <c r="G16" s="1">
        <v>22500</v>
      </c>
      <c r="H16" s="1">
        <v>3.57</v>
      </c>
      <c r="I16" s="13">
        <f t="shared" si="7"/>
        <v>13.192904656319289</v>
      </c>
      <c r="J16" s="11">
        <f t="shared" si="0"/>
        <v>1.3192904656319289</v>
      </c>
      <c r="K16" s="12">
        <f t="shared" si="1"/>
        <v>0.31929046563192887</v>
      </c>
      <c r="L16" s="1">
        <v>5</v>
      </c>
      <c r="M16" s="12">
        <f t="shared" si="2"/>
        <v>1.5964523281596443</v>
      </c>
      <c r="N16" s="14">
        <v>3.57</v>
      </c>
      <c r="O16" s="12">
        <f t="shared" si="3"/>
        <v>13.192904656319289</v>
      </c>
      <c r="P16" s="12">
        <f t="shared" si="4"/>
        <v>3.2982261640798223</v>
      </c>
      <c r="Q16" s="12">
        <f t="shared" si="5"/>
        <v>2.2982261640798223</v>
      </c>
      <c r="R16" s="1">
        <v>5</v>
      </c>
      <c r="S16" s="12">
        <f t="shared" si="6"/>
        <v>11.49113082039911</v>
      </c>
      <c r="T16" s="19" t="s">
        <v>98</v>
      </c>
    </row>
    <row r="17" spans="1:20" x14ac:dyDescent="0.35">
      <c r="A17" s="1" t="s">
        <v>74</v>
      </c>
      <c r="B17" s="2">
        <v>20</v>
      </c>
      <c r="C17" s="1" t="s">
        <v>32</v>
      </c>
      <c r="D17" s="1" t="s">
        <v>79</v>
      </c>
      <c r="E17" s="1">
        <v>380</v>
      </c>
      <c r="F17" s="1">
        <v>4370</v>
      </c>
      <c r="G17" s="1">
        <v>19300</v>
      </c>
      <c r="H17" s="1">
        <v>2.39</v>
      </c>
      <c r="I17" s="13">
        <f t="shared" si="7"/>
        <v>8.8322246858832241</v>
      </c>
      <c r="J17" s="11">
        <f t="shared" si="0"/>
        <v>0.88322246858832243</v>
      </c>
      <c r="K17" s="12">
        <f t="shared" si="1"/>
        <v>-0.11677753141167757</v>
      </c>
      <c r="L17" s="1">
        <v>5</v>
      </c>
      <c r="M17" s="12">
        <f t="shared" si="2"/>
        <v>-0.58388765705838785</v>
      </c>
      <c r="N17" s="14">
        <v>2.39</v>
      </c>
      <c r="O17" s="12">
        <f t="shared" si="3"/>
        <v>8.8322246858832241</v>
      </c>
      <c r="P17" s="12">
        <f t="shared" si="4"/>
        <v>2.208056171470806</v>
      </c>
      <c r="Q17" s="12">
        <f t="shared" si="5"/>
        <v>1.208056171470806</v>
      </c>
      <c r="R17" s="1">
        <v>5</v>
      </c>
      <c r="S17" s="12">
        <v>0</v>
      </c>
      <c r="T17" s="19" t="s">
        <v>98</v>
      </c>
    </row>
    <row r="18" spans="1:20" x14ac:dyDescent="0.35">
      <c r="A18" s="1" t="s">
        <v>75</v>
      </c>
      <c r="B18" s="2">
        <v>10</v>
      </c>
      <c r="C18" s="1" t="s">
        <v>33</v>
      </c>
      <c r="D18" s="1" t="s">
        <v>79</v>
      </c>
      <c r="E18" s="1">
        <v>368</v>
      </c>
      <c r="F18" s="1">
        <v>2330</v>
      </c>
      <c r="G18" s="1">
        <v>10700</v>
      </c>
      <c r="H18" s="1">
        <v>1.03</v>
      </c>
      <c r="I18" s="13">
        <f t="shared" si="7"/>
        <v>3.8063562453806354</v>
      </c>
      <c r="J18" s="11">
        <f t="shared" si="0"/>
        <v>0.38063562453806354</v>
      </c>
      <c r="K18" s="12">
        <f t="shared" si="1"/>
        <v>-0.61936437546193646</v>
      </c>
      <c r="L18" s="1">
        <v>5</v>
      </c>
      <c r="M18" s="12">
        <f t="shared" si="2"/>
        <v>-3.0968218773096821</v>
      </c>
      <c r="N18" s="14">
        <v>1.03</v>
      </c>
      <c r="O18" s="1">
        <f t="shared" si="3"/>
        <v>3.8063562453806354</v>
      </c>
      <c r="P18" s="12">
        <f t="shared" si="4"/>
        <v>0.95158906134515886</v>
      </c>
      <c r="Q18" s="12">
        <f t="shared" si="5"/>
        <v>-4.841093865484114E-2</v>
      </c>
      <c r="R18" s="1">
        <v>5</v>
      </c>
      <c r="S18" s="12">
        <f>Q18*R18</f>
        <v>-0.2420546932742057</v>
      </c>
      <c r="T18" s="19" t="s">
        <v>97</v>
      </c>
    </row>
    <row r="19" spans="1:20" ht="15" thickBot="1" x14ac:dyDescent="0.4">
      <c r="A19" s="34" t="s">
        <v>76</v>
      </c>
      <c r="B19" s="122">
        <v>5</v>
      </c>
      <c r="C19" s="34" t="s">
        <v>34</v>
      </c>
      <c r="D19" s="34" t="s">
        <v>79</v>
      </c>
      <c r="E19" s="34">
        <v>369</v>
      </c>
      <c r="F19" s="34">
        <v>1060</v>
      </c>
      <c r="G19" s="34">
        <v>4800</v>
      </c>
      <c r="H19" s="34">
        <v>0.45500000000000002</v>
      </c>
      <c r="I19" s="31">
        <f t="shared" si="7"/>
        <v>1.681448632668145</v>
      </c>
      <c r="J19" s="28">
        <f t="shared" si="0"/>
        <v>0.16814486326681449</v>
      </c>
      <c r="K19" s="29">
        <f t="shared" si="1"/>
        <v>-0.83185513673318545</v>
      </c>
      <c r="L19" s="30">
        <v>5</v>
      </c>
      <c r="M19" s="29">
        <f t="shared" si="2"/>
        <v>-4.1592756836659275</v>
      </c>
      <c r="N19" s="29"/>
      <c r="O19" s="30">
        <f t="shared" si="3"/>
        <v>0</v>
      </c>
      <c r="P19" s="30">
        <f t="shared" si="4"/>
        <v>0</v>
      </c>
      <c r="Q19" s="30">
        <f t="shared" si="5"/>
        <v>-1</v>
      </c>
      <c r="R19" s="30">
        <v>5</v>
      </c>
      <c r="S19" s="30">
        <f>Q19*R19</f>
        <v>-5</v>
      </c>
      <c r="T19" s="24" t="str">
        <f>IF(X19&lt;2,"DO NOT RUN", "RUN")</f>
        <v>DO NOT RUN</v>
      </c>
    </row>
    <row r="21" spans="1:20" ht="15" customHeight="1" x14ac:dyDescent="0.35"/>
    <row r="22" spans="1:20" x14ac:dyDescent="0.35">
      <c r="A22" t="s">
        <v>69</v>
      </c>
      <c r="K22" t="s">
        <v>292</v>
      </c>
    </row>
    <row r="23" spans="1:20" x14ac:dyDescent="0.35">
      <c r="K23" t="s">
        <v>5</v>
      </c>
    </row>
    <row r="24" spans="1:20" x14ac:dyDescent="0.35">
      <c r="K24" t="s">
        <v>6</v>
      </c>
    </row>
    <row r="25" spans="1:20" x14ac:dyDescent="0.35">
      <c r="K25" t="s">
        <v>7</v>
      </c>
    </row>
    <row r="26" spans="1:20" x14ac:dyDescent="0.35">
      <c r="K26" t="s">
        <v>294</v>
      </c>
    </row>
    <row r="27" spans="1:20" x14ac:dyDescent="0.35">
      <c r="K27" t="s">
        <v>291</v>
      </c>
    </row>
    <row r="28" spans="1:20" x14ac:dyDescent="0.35">
      <c r="K28" t="s">
        <v>284</v>
      </c>
    </row>
    <row r="29" spans="1:20" x14ac:dyDescent="0.35">
      <c r="K29" t="s">
        <v>290</v>
      </c>
    </row>
    <row r="30" spans="1:20" x14ac:dyDescent="0.35">
      <c r="K30" t="s">
        <v>285</v>
      </c>
    </row>
    <row r="43" spans="1:1" x14ac:dyDescent="0.35">
      <c r="A43" t="s">
        <v>70</v>
      </c>
    </row>
    <row r="64" spans="1:1" x14ac:dyDescent="0.35">
      <c r="A64" t="s">
        <v>71</v>
      </c>
    </row>
    <row r="85" spans="1:1" x14ac:dyDescent="0.35">
      <c r="A85" t="s">
        <v>72</v>
      </c>
    </row>
    <row r="106" spans="1:1" x14ac:dyDescent="0.35">
      <c r="A106" t="s">
        <v>73</v>
      </c>
    </row>
    <row r="128" spans="1:1" x14ac:dyDescent="0.35">
      <c r="A128" t="s">
        <v>74</v>
      </c>
    </row>
    <row r="149" spans="1:1" x14ac:dyDescent="0.35">
      <c r="A149" t="s">
        <v>75</v>
      </c>
    </row>
    <row r="170" spans="1:1" x14ac:dyDescent="0.35">
      <c r="A170" t="s">
        <v>76</v>
      </c>
    </row>
  </sheetData>
  <mergeCells count="3">
    <mergeCell ref="H10:T10"/>
    <mergeCell ref="E10:G10"/>
    <mergeCell ref="B10:D10"/>
  </mergeCells>
  <conditionalFormatting sqref="I12:I19">
    <cfRule type="cellIs" dxfId="0" priority="1" operator="lessThanOrEqual">
      <formula>3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192"/>
  <sheetViews>
    <sheetView topLeftCell="A16" zoomScale="90" zoomScaleNormal="90" workbookViewId="0">
      <selection activeCell="E28" sqref="E28"/>
    </sheetView>
  </sheetViews>
  <sheetFormatPr defaultRowHeight="14.5" x14ac:dyDescent="0.35"/>
  <cols>
    <col min="1" max="1" width="12.81640625" customWidth="1"/>
    <col min="2" max="2" width="15.453125" bestFit="1" customWidth="1"/>
    <col min="3" max="3" width="12.81640625" bestFit="1" customWidth="1"/>
    <col min="5" max="5" width="14.26953125" customWidth="1"/>
    <col min="6" max="7" width="8.1796875" bestFit="1" customWidth="1"/>
    <col min="8" max="8" width="10.7265625" customWidth="1"/>
    <col min="9" max="9" width="10.1796875" customWidth="1"/>
    <col min="10" max="10" width="12" customWidth="1"/>
    <col min="11" max="11" width="12.81640625" customWidth="1"/>
    <col min="12" max="12" width="20.7265625" bestFit="1" customWidth="1"/>
    <col min="13" max="13" width="15.7265625" customWidth="1"/>
    <col min="14" max="14" width="8.1796875" customWidth="1"/>
    <col min="15" max="15" width="9.7265625" customWidth="1"/>
    <col min="16" max="16" width="14.26953125" bestFit="1" customWidth="1"/>
    <col min="18" max="18" width="11.54296875" customWidth="1"/>
    <col min="27" max="27" width="13" bestFit="1" customWidth="1"/>
    <col min="34" max="34" width="12.453125" customWidth="1"/>
  </cols>
  <sheetData>
    <row r="1" spans="1:36" x14ac:dyDescent="0.35">
      <c r="A1" t="s">
        <v>136</v>
      </c>
      <c r="H1" s="139" t="s">
        <v>326</v>
      </c>
    </row>
    <row r="2" spans="1:36" x14ac:dyDescent="0.35">
      <c r="A2" t="s">
        <v>317</v>
      </c>
      <c r="L2" s="7" t="s">
        <v>253</v>
      </c>
      <c r="M2" s="1" t="s">
        <v>328</v>
      </c>
    </row>
    <row r="3" spans="1:36" x14ac:dyDescent="0.35">
      <c r="A3" t="s">
        <v>296</v>
      </c>
      <c r="L3" s="7" t="s">
        <v>254</v>
      </c>
      <c r="M3" s="1" t="s">
        <v>415</v>
      </c>
    </row>
    <row r="4" spans="1:36" x14ac:dyDescent="0.35">
      <c r="L4" s="7" t="s">
        <v>256</v>
      </c>
      <c r="M4" s="110">
        <v>0.89600000000000002</v>
      </c>
    </row>
    <row r="5" spans="1:36" x14ac:dyDescent="0.35">
      <c r="B5">
        <v>1</v>
      </c>
      <c r="C5">
        <v>2</v>
      </c>
      <c r="E5" t="s">
        <v>297</v>
      </c>
      <c r="L5" s="7" t="s">
        <v>257</v>
      </c>
      <c r="M5" s="1" t="s">
        <v>416</v>
      </c>
    </row>
    <row r="6" spans="1:36" x14ac:dyDescent="0.35">
      <c r="A6" t="s">
        <v>18</v>
      </c>
      <c r="B6" t="s">
        <v>99</v>
      </c>
      <c r="C6" t="s">
        <v>107</v>
      </c>
      <c r="E6" t="s">
        <v>5</v>
      </c>
    </row>
    <row r="7" spans="1:36" x14ac:dyDescent="0.35">
      <c r="A7" t="s">
        <v>19</v>
      </c>
      <c r="B7" t="s">
        <v>100</v>
      </c>
      <c r="C7" t="s">
        <v>108</v>
      </c>
      <c r="E7" t="s">
        <v>6</v>
      </c>
    </row>
    <row r="8" spans="1:36" x14ac:dyDescent="0.35">
      <c r="A8" t="s">
        <v>20</v>
      </c>
      <c r="B8" t="s">
        <v>101</v>
      </c>
      <c r="C8" t="s">
        <v>109</v>
      </c>
      <c r="E8" t="s">
        <v>7</v>
      </c>
    </row>
    <row r="9" spans="1:36" x14ac:dyDescent="0.35">
      <c r="A9" t="s">
        <v>21</v>
      </c>
      <c r="B9" t="s">
        <v>102</v>
      </c>
      <c r="C9" t="s">
        <v>110</v>
      </c>
      <c r="E9" t="s">
        <v>291</v>
      </c>
      <c r="G9" t="s">
        <v>137</v>
      </c>
    </row>
    <row r="10" spans="1:36" x14ac:dyDescent="0.35">
      <c r="A10" t="s">
        <v>22</v>
      </c>
      <c r="B10" t="s">
        <v>103</v>
      </c>
      <c r="C10" t="s">
        <v>111</v>
      </c>
      <c r="E10" t="s">
        <v>327</v>
      </c>
    </row>
    <row r="11" spans="1:36" x14ac:dyDescent="0.35">
      <c r="A11" t="s">
        <v>23</v>
      </c>
      <c r="B11" t="s">
        <v>104</v>
      </c>
      <c r="C11" t="s">
        <v>112</v>
      </c>
      <c r="E11" t="s">
        <v>284</v>
      </c>
    </row>
    <row r="12" spans="1:36" x14ac:dyDescent="0.35">
      <c r="A12" t="s">
        <v>24</v>
      </c>
      <c r="B12" t="s">
        <v>105</v>
      </c>
      <c r="C12" t="s">
        <v>114</v>
      </c>
      <c r="E12" t="s">
        <v>290</v>
      </c>
    </row>
    <row r="13" spans="1:36" x14ac:dyDescent="0.35">
      <c r="A13" t="s">
        <v>25</v>
      </c>
      <c r="B13" t="s">
        <v>106</v>
      </c>
      <c r="C13" t="s">
        <v>113</v>
      </c>
      <c r="E13" t="s">
        <v>285</v>
      </c>
    </row>
    <row r="15" spans="1:36" x14ac:dyDescent="0.35">
      <c r="C15" s="174" t="s">
        <v>283</v>
      </c>
      <c r="D15" s="174"/>
      <c r="E15" s="174"/>
      <c r="F15" s="174"/>
      <c r="G15" s="174"/>
      <c r="H15" s="174"/>
      <c r="I15" s="175" t="s">
        <v>87</v>
      </c>
      <c r="J15" s="176"/>
      <c r="K15" s="177"/>
      <c r="L15" s="174" t="s">
        <v>134</v>
      </c>
      <c r="M15" s="174"/>
      <c r="N15" s="174"/>
      <c r="O15" s="174"/>
      <c r="P15" s="174"/>
      <c r="Q15" s="174"/>
      <c r="R15" s="174"/>
      <c r="S15" s="174"/>
      <c r="T15" s="174"/>
      <c r="U15" s="174"/>
      <c r="V15" s="174"/>
      <c r="W15" s="174"/>
    </row>
    <row r="16" spans="1:36" ht="58" x14ac:dyDescent="0.35">
      <c r="A16" s="1" t="s">
        <v>85</v>
      </c>
      <c r="B16" s="39" t="s">
        <v>129</v>
      </c>
      <c r="C16" s="39" t="s">
        <v>116</v>
      </c>
      <c r="D16" s="1" t="s">
        <v>91</v>
      </c>
      <c r="E16" s="1" t="s">
        <v>126</v>
      </c>
      <c r="F16" s="1" t="s">
        <v>312</v>
      </c>
      <c r="G16" s="1" t="s">
        <v>132</v>
      </c>
      <c r="H16" s="1" t="s">
        <v>37</v>
      </c>
      <c r="I16" s="39" t="s">
        <v>82</v>
      </c>
      <c r="J16" s="39" t="s">
        <v>83</v>
      </c>
      <c r="K16" s="39" t="s">
        <v>84</v>
      </c>
      <c r="L16" s="39" t="s">
        <v>131</v>
      </c>
      <c r="M16" s="1" t="s">
        <v>88</v>
      </c>
      <c r="N16" s="39" t="s">
        <v>89</v>
      </c>
      <c r="O16" s="36">
        <v>-1</v>
      </c>
      <c r="P16" s="113" t="s">
        <v>90</v>
      </c>
      <c r="Q16" s="11" t="s">
        <v>91</v>
      </c>
      <c r="R16" s="39" t="s">
        <v>325</v>
      </c>
      <c r="S16" s="113" t="s">
        <v>88</v>
      </c>
      <c r="T16" s="113" t="s">
        <v>94</v>
      </c>
      <c r="U16" s="39">
        <v>-1</v>
      </c>
      <c r="V16" s="39" t="s">
        <v>90</v>
      </c>
      <c r="W16" s="39" t="s">
        <v>91</v>
      </c>
      <c r="AA16" s="4"/>
      <c r="AB16" s="4"/>
      <c r="AC16" s="4"/>
      <c r="AD16" s="83"/>
      <c r="AE16" s="4"/>
      <c r="AF16" s="83"/>
      <c r="AG16" s="4"/>
      <c r="AH16" s="83"/>
      <c r="AI16" s="4"/>
      <c r="AJ16" s="4"/>
    </row>
    <row r="17" spans="1:36" x14ac:dyDescent="0.35">
      <c r="A17" s="1" t="s">
        <v>99</v>
      </c>
      <c r="B17" s="1">
        <v>4.3</v>
      </c>
      <c r="C17" s="12">
        <f t="shared" ref="C17:C32" si="0">(4*2.5)/B17</f>
        <v>2.3255813953488373</v>
      </c>
      <c r="D17" s="12">
        <f t="shared" ref="D17:D32" si="1">4-C17</f>
        <v>1.6744186046511627</v>
      </c>
      <c r="E17" s="1"/>
      <c r="F17" s="2">
        <v>10</v>
      </c>
      <c r="G17" s="1" t="s">
        <v>38</v>
      </c>
      <c r="H17" s="1" t="s">
        <v>79</v>
      </c>
      <c r="I17" s="1">
        <v>425</v>
      </c>
      <c r="J17" s="1">
        <v>6490</v>
      </c>
      <c r="K17" s="1">
        <v>25300</v>
      </c>
      <c r="L17" s="1">
        <v>5.83</v>
      </c>
      <c r="M17" s="14">
        <f>(L17/(660*428))*1000000</f>
        <v>20.638629283489099</v>
      </c>
      <c r="N17" s="14">
        <f>M17/10</f>
        <v>2.0638629283489101</v>
      </c>
      <c r="O17" s="14">
        <f>N17-1</f>
        <v>1.0638629283489101</v>
      </c>
      <c r="P17" s="1">
        <v>5</v>
      </c>
      <c r="Q17" s="14">
        <f>O17*P17</f>
        <v>5.3193146417445503</v>
      </c>
      <c r="R17" s="1">
        <v>3.02</v>
      </c>
      <c r="S17" s="137">
        <f>(R17/(660*428))*1000000</f>
        <v>10.691022373265366</v>
      </c>
      <c r="T17" s="137">
        <f>S17/4</f>
        <v>2.6727555933163414</v>
      </c>
      <c r="U17" s="14">
        <f>T17-1</f>
        <v>1.6727555933163414</v>
      </c>
      <c r="V17" s="1">
        <v>5</v>
      </c>
      <c r="W17" s="14">
        <f>U17*V17</f>
        <v>8.3637779665817078</v>
      </c>
      <c r="AA17" s="4"/>
      <c r="AB17" s="4"/>
      <c r="AC17" s="4"/>
      <c r="AD17" s="4"/>
      <c r="AE17" s="4"/>
      <c r="AF17" s="4"/>
      <c r="AG17" s="4"/>
      <c r="AH17" s="4"/>
      <c r="AI17" s="4"/>
      <c r="AJ17" s="4"/>
    </row>
    <row r="18" spans="1:36" x14ac:dyDescent="0.35">
      <c r="A18" s="1" t="s">
        <v>100</v>
      </c>
      <c r="B18" s="1">
        <v>7.72</v>
      </c>
      <c r="C18" s="12">
        <f t="shared" si="0"/>
        <v>1.2953367875647668</v>
      </c>
      <c r="D18" s="12">
        <f t="shared" si="1"/>
        <v>2.704663212435233</v>
      </c>
      <c r="E18" s="1"/>
      <c r="F18" s="2">
        <v>10</v>
      </c>
      <c r="G18" s="1" t="s">
        <v>39</v>
      </c>
      <c r="H18" s="1" t="s">
        <v>79</v>
      </c>
      <c r="I18" s="1">
        <v>431</v>
      </c>
      <c r="J18" s="1">
        <v>5960</v>
      </c>
      <c r="K18" s="1">
        <v>22700</v>
      </c>
      <c r="L18" s="1">
        <v>6.21</v>
      </c>
      <c r="M18" s="14">
        <f t="shared" ref="M18:M32" si="2">(L18/(660*428))*1000000</f>
        <v>21.983857264231094</v>
      </c>
      <c r="N18" s="14">
        <f t="shared" ref="N18:N32" si="3">M18/10</f>
        <v>2.1983857264231093</v>
      </c>
      <c r="O18" s="14">
        <f t="shared" ref="O18:O32" si="4">N18-1</f>
        <v>1.1983857264231093</v>
      </c>
      <c r="P18" s="1">
        <v>5</v>
      </c>
      <c r="Q18" s="14">
        <f t="shared" ref="Q18:Q32" si="5">O18*P18</f>
        <v>5.9919286321155463</v>
      </c>
      <c r="R18" s="1">
        <v>3.1</v>
      </c>
      <c r="S18" s="137">
        <f t="shared" ref="S18:S32" si="6">(R18/(660*428))*1000000</f>
        <v>10.974228263947889</v>
      </c>
      <c r="T18" s="137">
        <f t="shared" ref="T18:T32" si="7">S18/4</f>
        <v>2.7435570659869724</v>
      </c>
      <c r="U18" s="14">
        <f t="shared" ref="U18:U32" si="8">T18-1</f>
        <v>1.7435570659869724</v>
      </c>
      <c r="V18" s="1">
        <v>5</v>
      </c>
      <c r="W18" s="14">
        <f t="shared" ref="W18:W32" si="9">U18*V18</f>
        <v>8.7177853299348627</v>
      </c>
      <c r="AA18" s="4"/>
      <c r="AB18" s="4"/>
      <c r="AC18" s="4"/>
      <c r="AD18" s="4"/>
      <c r="AE18" s="4"/>
      <c r="AF18" s="4"/>
      <c r="AG18" s="4"/>
      <c r="AH18" s="4"/>
      <c r="AI18" s="4"/>
      <c r="AJ18" s="4"/>
    </row>
    <row r="19" spans="1:36" x14ac:dyDescent="0.35">
      <c r="A19" s="118" t="s">
        <v>101</v>
      </c>
      <c r="B19" s="118">
        <v>0.21299999999999999</v>
      </c>
      <c r="C19" s="117">
        <f t="shared" si="0"/>
        <v>46.948356807511736</v>
      </c>
      <c r="D19" s="117">
        <f t="shared" si="1"/>
        <v>-42.948356807511736</v>
      </c>
      <c r="E19" s="1" t="s">
        <v>130</v>
      </c>
      <c r="F19" s="2">
        <v>10</v>
      </c>
      <c r="G19" s="1" t="s">
        <v>40</v>
      </c>
      <c r="H19" s="1" t="s">
        <v>79</v>
      </c>
      <c r="I19" s="1">
        <v>448</v>
      </c>
      <c r="J19" s="1">
        <v>4980</v>
      </c>
      <c r="K19" s="1">
        <v>18500</v>
      </c>
      <c r="L19" s="1">
        <v>7.53</v>
      </c>
      <c r="M19" s="14">
        <f t="shared" si="2"/>
        <v>26.656754460492778</v>
      </c>
      <c r="N19" s="14">
        <f t="shared" si="3"/>
        <v>2.6656754460492778</v>
      </c>
      <c r="O19" s="14">
        <f t="shared" si="4"/>
        <v>1.6656754460492778</v>
      </c>
      <c r="P19" s="1">
        <v>5</v>
      </c>
      <c r="Q19" s="14">
        <f t="shared" si="5"/>
        <v>8.3283772302463888</v>
      </c>
      <c r="R19" s="1">
        <v>2.48</v>
      </c>
      <c r="S19" s="137">
        <f t="shared" si="6"/>
        <v>8.7793826111583115</v>
      </c>
      <c r="T19" s="137">
        <f t="shared" si="7"/>
        <v>2.1948456527895779</v>
      </c>
      <c r="U19" s="14">
        <f t="shared" si="8"/>
        <v>1.1948456527895779</v>
      </c>
      <c r="V19" s="1">
        <v>5</v>
      </c>
      <c r="W19" s="14">
        <f t="shared" si="9"/>
        <v>5.9742282639478894</v>
      </c>
      <c r="AA19" s="4"/>
      <c r="AB19" s="4"/>
      <c r="AC19" s="4"/>
      <c r="AD19" s="4"/>
      <c r="AE19" s="4"/>
      <c r="AF19" s="4"/>
      <c r="AG19" s="4"/>
      <c r="AH19" s="4"/>
      <c r="AI19" s="4"/>
      <c r="AJ19" s="4"/>
    </row>
    <row r="20" spans="1:36" x14ac:dyDescent="0.35">
      <c r="A20" s="115" t="s">
        <v>102</v>
      </c>
      <c r="B20" s="115">
        <v>11.6</v>
      </c>
      <c r="C20" s="116">
        <f t="shared" si="0"/>
        <v>0.86206896551724144</v>
      </c>
      <c r="D20" s="116">
        <f t="shared" si="1"/>
        <v>3.1379310344827585</v>
      </c>
      <c r="E20" s="1"/>
      <c r="F20" s="2">
        <v>10</v>
      </c>
      <c r="G20" s="1" t="s">
        <v>41</v>
      </c>
      <c r="H20" s="1" t="s">
        <v>79</v>
      </c>
      <c r="I20" s="1">
        <v>415</v>
      </c>
      <c r="J20" s="1">
        <v>5070</v>
      </c>
      <c r="K20" s="1">
        <v>20200</v>
      </c>
      <c r="L20" s="1">
        <v>4.93</v>
      </c>
      <c r="M20" s="14">
        <f t="shared" si="2"/>
        <v>17.452563013310677</v>
      </c>
      <c r="N20" s="14">
        <f t="shared" si="3"/>
        <v>1.7452563013310676</v>
      </c>
      <c r="O20" s="14">
        <f t="shared" si="4"/>
        <v>0.74525630133106757</v>
      </c>
      <c r="P20" s="1">
        <v>5</v>
      </c>
      <c r="Q20" s="14">
        <f t="shared" si="5"/>
        <v>3.7262815066553379</v>
      </c>
      <c r="R20" s="1">
        <v>2.97</v>
      </c>
      <c r="S20" s="137">
        <f t="shared" si="6"/>
        <v>10.514018691588785</v>
      </c>
      <c r="T20" s="137">
        <f t="shared" si="7"/>
        <v>2.6285046728971961</v>
      </c>
      <c r="U20" s="14">
        <f t="shared" si="8"/>
        <v>1.6285046728971961</v>
      </c>
      <c r="V20" s="1">
        <v>5</v>
      </c>
      <c r="W20" s="14">
        <f t="shared" si="9"/>
        <v>8.1425233644859816</v>
      </c>
      <c r="AA20" s="4"/>
      <c r="AB20" s="4"/>
      <c r="AC20" s="4"/>
      <c r="AD20" s="4"/>
      <c r="AE20" s="4"/>
      <c r="AF20" s="4"/>
      <c r="AG20" s="4"/>
      <c r="AH20" s="4"/>
      <c r="AI20" s="4"/>
      <c r="AJ20" s="4"/>
    </row>
    <row r="21" spans="1:36" x14ac:dyDescent="0.35">
      <c r="A21" s="115" t="s">
        <v>103</v>
      </c>
      <c r="B21" s="115">
        <v>9.69</v>
      </c>
      <c r="C21" s="116">
        <f t="shared" si="0"/>
        <v>1.0319917440660475</v>
      </c>
      <c r="D21" s="116">
        <f t="shared" si="1"/>
        <v>2.9680082559339525</v>
      </c>
      <c r="E21" s="1"/>
      <c r="F21" s="2">
        <v>10</v>
      </c>
      <c r="G21" s="1" t="s">
        <v>27</v>
      </c>
      <c r="H21" s="1" t="s">
        <v>135</v>
      </c>
      <c r="I21" s="1">
        <v>429</v>
      </c>
      <c r="J21" s="1">
        <v>4790</v>
      </c>
      <c r="K21" s="1">
        <v>18300</v>
      </c>
      <c r="L21" s="1">
        <v>4.6399999999999997</v>
      </c>
      <c r="M21" s="14">
        <f t="shared" si="2"/>
        <v>16.425941659586517</v>
      </c>
      <c r="N21" s="14">
        <f t="shared" si="3"/>
        <v>1.6425941659586516</v>
      </c>
      <c r="O21" s="14">
        <f t="shared" si="4"/>
        <v>0.6425941659586516</v>
      </c>
      <c r="P21" s="1">
        <v>5</v>
      </c>
      <c r="Q21" s="14">
        <f t="shared" si="5"/>
        <v>3.212970829793258</v>
      </c>
      <c r="R21" s="1">
        <v>3.09</v>
      </c>
      <c r="S21" s="137">
        <f t="shared" si="6"/>
        <v>10.938827527612574</v>
      </c>
      <c r="T21" s="137">
        <f t="shared" si="7"/>
        <v>2.7347068819031435</v>
      </c>
      <c r="U21" s="14">
        <f t="shared" si="8"/>
        <v>1.7347068819031435</v>
      </c>
      <c r="V21" s="1">
        <v>5</v>
      </c>
      <c r="W21" s="14">
        <f t="shared" si="9"/>
        <v>8.6735344095157174</v>
      </c>
      <c r="AA21" s="4"/>
      <c r="AB21" s="4"/>
      <c r="AC21" s="4"/>
      <c r="AD21" s="4"/>
      <c r="AE21" s="4"/>
      <c r="AF21" s="4"/>
      <c r="AG21" s="4"/>
      <c r="AH21" s="4"/>
      <c r="AI21" s="4"/>
      <c r="AJ21" s="4"/>
    </row>
    <row r="22" spans="1:36" x14ac:dyDescent="0.35">
      <c r="A22" s="115" t="s">
        <v>104</v>
      </c>
      <c r="B22" s="115">
        <v>7.19</v>
      </c>
      <c r="C22" s="116">
        <f t="shared" si="0"/>
        <v>1.3908205841446453</v>
      </c>
      <c r="D22" s="116">
        <f t="shared" si="1"/>
        <v>2.6091794158553547</v>
      </c>
      <c r="E22" s="1"/>
      <c r="F22" s="2">
        <v>10</v>
      </c>
      <c r="G22" s="1" t="s">
        <v>28</v>
      </c>
      <c r="H22" s="1" t="s">
        <v>135</v>
      </c>
      <c r="I22" s="1">
        <v>427</v>
      </c>
      <c r="J22" s="1">
        <v>5460</v>
      </c>
      <c r="K22" s="1">
        <v>21000</v>
      </c>
      <c r="L22" s="1">
        <v>5.46</v>
      </c>
      <c r="M22" s="14">
        <f t="shared" si="2"/>
        <v>19.328802039082415</v>
      </c>
      <c r="N22" s="14">
        <f t="shared" si="3"/>
        <v>1.9328802039082416</v>
      </c>
      <c r="O22" s="14">
        <f t="shared" si="4"/>
        <v>0.93288020390824156</v>
      </c>
      <c r="P22" s="1">
        <v>5</v>
      </c>
      <c r="Q22" s="14">
        <f t="shared" si="5"/>
        <v>4.6644010195412076</v>
      </c>
      <c r="R22" s="1">
        <v>3.12</v>
      </c>
      <c r="S22" s="14">
        <f t="shared" si="6"/>
        <v>11.045029736618522</v>
      </c>
      <c r="T22" s="14">
        <f t="shared" si="7"/>
        <v>2.7612574341546305</v>
      </c>
      <c r="U22" s="14">
        <f t="shared" si="8"/>
        <v>1.7612574341546305</v>
      </c>
      <c r="V22" s="1">
        <v>5</v>
      </c>
      <c r="W22" s="14">
        <f t="shared" si="9"/>
        <v>8.8062871707731532</v>
      </c>
      <c r="AA22" s="4"/>
      <c r="AB22" s="4"/>
      <c r="AC22" s="4"/>
      <c r="AD22" s="4"/>
      <c r="AE22" s="4"/>
      <c r="AF22" s="4"/>
      <c r="AG22" s="4"/>
      <c r="AH22" s="4"/>
      <c r="AI22" s="4"/>
      <c r="AJ22" s="4"/>
    </row>
    <row r="23" spans="1:36" x14ac:dyDescent="0.35">
      <c r="A23" s="118" t="s">
        <v>105</v>
      </c>
      <c r="B23" s="118">
        <v>2.0299999999999998</v>
      </c>
      <c r="C23" s="117">
        <f t="shared" si="0"/>
        <v>4.9261083743842367</v>
      </c>
      <c r="D23" s="117">
        <f t="shared" si="1"/>
        <v>-0.92610837438423665</v>
      </c>
      <c r="E23" s="1" t="s">
        <v>127</v>
      </c>
      <c r="F23" s="2">
        <v>10</v>
      </c>
      <c r="G23" s="1" t="s">
        <v>29</v>
      </c>
      <c r="H23" s="1" t="s">
        <v>135</v>
      </c>
      <c r="I23" s="1">
        <v>451</v>
      </c>
      <c r="J23" s="1">
        <v>2470</v>
      </c>
      <c r="K23" s="1">
        <v>9070</v>
      </c>
      <c r="L23" s="27">
        <v>3.04</v>
      </c>
      <c r="M23" s="136">
        <f t="shared" si="2"/>
        <v>10.761823845935997</v>
      </c>
      <c r="N23" s="136">
        <f t="shared" si="3"/>
        <v>1.0761823845935996</v>
      </c>
      <c r="O23" s="136">
        <f t="shared" si="4"/>
        <v>7.6182384593599606E-2</v>
      </c>
      <c r="P23" s="27">
        <v>7</v>
      </c>
      <c r="Q23" s="136">
        <f t="shared" si="5"/>
        <v>0.53327669215519724</v>
      </c>
      <c r="R23" s="1">
        <v>3.24</v>
      </c>
      <c r="S23" s="14">
        <f t="shared" si="6"/>
        <v>11.469838572642312</v>
      </c>
      <c r="T23" s="14">
        <f t="shared" si="7"/>
        <v>2.8674596431605779</v>
      </c>
      <c r="U23" s="14">
        <f t="shared" si="8"/>
        <v>1.8674596431605779</v>
      </c>
      <c r="V23" s="1">
        <v>5</v>
      </c>
      <c r="W23" s="14">
        <f t="shared" si="9"/>
        <v>9.337298215802889</v>
      </c>
      <c r="AA23" s="4"/>
      <c r="AB23" s="4"/>
      <c r="AC23" s="4"/>
      <c r="AD23" s="4"/>
      <c r="AE23" s="4"/>
      <c r="AF23" s="4"/>
      <c r="AG23" s="4"/>
      <c r="AH23" s="4"/>
      <c r="AI23" s="4"/>
      <c r="AJ23" s="4"/>
    </row>
    <row r="24" spans="1:36" x14ac:dyDescent="0.35">
      <c r="A24" s="115" t="s">
        <v>106</v>
      </c>
      <c r="B24" s="115">
        <v>4.57</v>
      </c>
      <c r="C24" s="116">
        <f t="shared" si="0"/>
        <v>2.1881838074398248</v>
      </c>
      <c r="D24" s="116">
        <f t="shared" si="1"/>
        <v>1.8118161925601752</v>
      </c>
      <c r="E24" s="1"/>
      <c r="F24" s="2">
        <v>10</v>
      </c>
      <c r="G24" s="1" t="s">
        <v>30</v>
      </c>
      <c r="H24" s="1" t="s">
        <v>135</v>
      </c>
      <c r="I24" s="1">
        <v>409</v>
      </c>
      <c r="J24" s="1">
        <v>5540</v>
      </c>
      <c r="K24" s="1">
        <v>22100</v>
      </c>
      <c r="L24" s="1">
        <v>5.56</v>
      </c>
      <c r="M24" s="14">
        <f t="shared" si="2"/>
        <v>19.68280940243557</v>
      </c>
      <c r="N24" s="14">
        <f t="shared" si="3"/>
        <v>1.968280940243557</v>
      </c>
      <c r="O24" s="14">
        <f t="shared" si="4"/>
        <v>0.96828094024355704</v>
      </c>
      <c r="P24" s="1">
        <v>5</v>
      </c>
      <c r="Q24" s="14">
        <f t="shared" si="5"/>
        <v>4.841404701217785</v>
      </c>
      <c r="R24" s="1">
        <v>2.81</v>
      </c>
      <c r="S24" s="138">
        <f t="shared" si="6"/>
        <v>9.9476069102237314</v>
      </c>
      <c r="T24" s="14">
        <f t="shared" si="7"/>
        <v>2.4869017275559329</v>
      </c>
      <c r="U24" s="14">
        <f t="shared" si="8"/>
        <v>1.4869017275559329</v>
      </c>
      <c r="V24" s="1">
        <v>5</v>
      </c>
      <c r="W24" s="14">
        <f t="shared" si="9"/>
        <v>7.4345086377796648</v>
      </c>
      <c r="AA24" s="4"/>
      <c r="AB24" s="4"/>
      <c r="AC24" s="4"/>
      <c r="AD24" s="4"/>
      <c r="AE24" s="4"/>
      <c r="AF24" s="4"/>
      <c r="AG24" s="4"/>
      <c r="AH24" s="4"/>
      <c r="AI24" s="4"/>
      <c r="AJ24" s="4"/>
    </row>
    <row r="25" spans="1:36" x14ac:dyDescent="0.35">
      <c r="A25" s="115" t="s">
        <v>107</v>
      </c>
      <c r="B25" s="115">
        <v>5.94</v>
      </c>
      <c r="C25" s="116">
        <f t="shared" si="0"/>
        <v>1.6835016835016834</v>
      </c>
      <c r="D25" s="116">
        <f t="shared" si="1"/>
        <v>2.3164983164983166</v>
      </c>
      <c r="E25" s="1"/>
      <c r="F25" s="2">
        <v>10</v>
      </c>
      <c r="G25" s="1" t="s">
        <v>31</v>
      </c>
      <c r="H25" s="1" t="s">
        <v>135</v>
      </c>
      <c r="I25" s="1">
        <v>427</v>
      </c>
      <c r="J25" s="1">
        <v>12100</v>
      </c>
      <c r="K25" s="1">
        <v>46700</v>
      </c>
      <c r="L25" s="1">
        <v>11.1</v>
      </c>
      <c r="M25" s="14">
        <f t="shared" si="2"/>
        <v>39.294817332200509</v>
      </c>
      <c r="N25" s="14">
        <f t="shared" si="3"/>
        <v>3.9294817332200509</v>
      </c>
      <c r="O25" s="14">
        <f t="shared" si="4"/>
        <v>2.9294817332200509</v>
      </c>
      <c r="P25" s="1">
        <v>5</v>
      </c>
      <c r="Q25" s="14">
        <f t="shared" si="5"/>
        <v>14.647408666100254</v>
      </c>
      <c r="R25" s="1">
        <v>3.87</v>
      </c>
      <c r="S25" s="14">
        <f t="shared" si="6"/>
        <v>13.700084961767205</v>
      </c>
      <c r="T25" s="14">
        <f t="shared" si="7"/>
        <v>3.4250212404418012</v>
      </c>
      <c r="U25" s="14">
        <f t="shared" si="8"/>
        <v>2.4250212404418012</v>
      </c>
      <c r="V25" s="1">
        <v>5</v>
      </c>
      <c r="W25" s="14">
        <f t="shared" si="9"/>
        <v>12.125106202209006</v>
      </c>
      <c r="AA25" s="4"/>
      <c r="AB25" s="4"/>
      <c r="AC25" s="4"/>
      <c r="AD25" s="4"/>
      <c r="AE25" s="4"/>
      <c r="AF25" s="4"/>
      <c r="AG25" s="4"/>
      <c r="AH25" s="4"/>
      <c r="AI25" s="4"/>
      <c r="AJ25" s="4"/>
    </row>
    <row r="26" spans="1:36" x14ac:dyDescent="0.35">
      <c r="A26" s="115" t="s">
        <v>108</v>
      </c>
      <c r="B26" s="115">
        <v>19.100000000000001</v>
      </c>
      <c r="C26" s="116">
        <f t="shared" si="0"/>
        <v>0.52356020942408377</v>
      </c>
      <c r="D26" s="116">
        <f t="shared" si="1"/>
        <v>3.4764397905759163</v>
      </c>
      <c r="E26" s="1"/>
      <c r="F26" s="2">
        <v>10</v>
      </c>
      <c r="G26" s="1" t="s">
        <v>32</v>
      </c>
      <c r="H26" s="1" t="s">
        <v>135</v>
      </c>
      <c r="I26" s="1">
        <v>429</v>
      </c>
      <c r="J26" s="1">
        <v>6800</v>
      </c>
      <c r="K26" s="1">
        <v>26200</v>
      </c>
      <c r="L26" s="1">
        <v>7.31</v>
      </c>
      <c r="M26" s="14">
        <f t="shared" si="2"/>
        <v>25.87793826111583</v>
      </c>
      <c r="N26" s="14">
        <f t="shared" si="3"/>
        <v>2.5877938261115832</v>
      </c>
      <c r="O26" s="14">
        <f t="shared" si="4"/>
        <v>1.5877938261115832</v>
      </c>
      <c r="P26" s="1">
        <v>5</v>
      </c>
      <c r="Q26" s="14">
        <f t="shared" si="5"/>
        <v>7.9389691305579158</v>
      </c>
      <c r="R26" s="1">
        <v>3.03</v>
      </c>
      <c r="S26" s="14">
        <f t="shared" si="6"/>
        <v>10.726423109600679</v>
      </c>
      <c r="T26" s="14">
        <f t="shared" si="7"/>
        <v>2.6816057774001698</v>
      </c>
      <c r="U26" s="14">
        <f t="shared" si="8"/>
        <v>1.6816057774001698</v>
      </c>
      <c r="V26" s="1">
        <v>5</v>
      </c>
      <c r="W26" s="14">
        <f t="shared" si="9"/>
        <v>8.4080288870008495</v>
      </c>
      <c r="AA26" s="4"/>
      <c r="AB26" s="4"/>
      <c r="AC26" s="4"/>
      <c r="AD26" s="4"/>
      <c r="AE26" s="4"/>
      <c r="AF26" s="4"/>
      <c r="AG26" s="4"/>
      <c r="AH26" s="4"/>
      <c r="AI26" s="4"/>
      <c r="AJ26" s="4"/>
    </row>
    <row r="27" spans="1:36" x14ac:dyDescent="0.35">
      <c r="A27" s="115" t="s">
        <v>109</v>
      </c>
      <c r="B27" s="115">
        <v>5.57</v>
      </c>
      <c r="C27" s="116">
        <f t="shared" si="0"/>
        <v>1.7953321364452424</v>
      </c>
      <c r="D27" s="116">
        <f t="shared" si="1"/>
        <v>2.2046678635547576</v>
      </c>
      <c r="E27" s="1"/>
      <c r="F27" s="2">
        <v>10</v>
      </c>
      <c r="G27" s="1" t="s">
        <v>33</v>
      </c>
      <c r="H27" s="1" t="s">
        <v>135</v>
      </c>
      <c r="I27" s="1">
        <v>432</v>
      </c>
      <c r="J27" s="1">
        <v>6960</v>
      </c>
      <c r="K27" s="1">
        <v>26800</v>
      </c>
      <c r="L27" s="1">
        <v>6.32</v>
      </c>
      <c r="M27" s="14">
        <f t="shared" si="2"/>
        <v>22.373265363919568</v>
      </c>
      <c r="N27" s="14">
        <f t="shared" si="3"/>
        <v>2.237326536391957</v>
      </c>
      <c r="O27" s="14">
        <f t="shared" si="4"/>
        <v>1.237326536391957</v>
      </c>
      <c r="P27" s="1">
        <v>5</v>
      </c>
      <c r="Q27" s="14">
        <f t="shared" si="5"/>
        <v>6.186632681959785</v>
      </c>
      <c r="R27" s="1">
        <v>3.81</v>
      </c>
      <c r="S27" s="14">
        <f t="shared" si="6"/>
        <v>13.48768054375531</v>
      </c>
      <c r="T27" s="14">
        <f t="shared" si="7"/>
        <v>3.3719201359388276</v>
      </c>
      <c r="U27" s="14">
        <f t="shared" si="8"/>
        <v>2.3719201359388276</v>
      </c>
      <c r="V27" s="1">
        <v>5</v>
      </c>
      <c r="W27" s="14">
        <f t="shared" si="9"/>
        <v>11.859600679694138</v>
      </c>
      <c r="AA27" s="4"/>
      <c r="AB27" s="4"/>
      <c r="AC27" s="4"/>
      <c r="AD27" s="4"/>
      <c r="AE27" s="4"/>
      <c r="AF27" s="4"/>
      <c r="AG27" s="4"/>
      <c r="AH27" s="4"/>
      <c r="AI27" s="4"/>
      <c r="AJ27" s="4"/>
    </row>
    <row r="28" spans="1:36" x14ac:dyDescent="0.35">
      <c r="A28" s="115" t="s">
        <v>110</v>
      </c>
      <c r="B28" s="115">
        <v>10.8</v>
      </c>
      <c r="C28" s="116">
        <f t="shared" si="0"/>
        <v>0.92592592592592582</v>
      </c>
      <c r="D28" s="116">
        <f t="shared" si="1"/>
        <v>3.0740740740740744</v>
      </c>
      <c r="E28" s="1"/>
      <c r="F28" s="2">
        <v>10</v>
      </c>
      <c r="G28" s="1" t="s">
        <v>34</v>
      </c>
      <c r="H28" s="1" t="s">
        <v>135</v>
      </c>
      <c r="I28" s="1">
        <v>426</v>
      </c>
      <c r="J28" s="1">
        <v>3090</v>
      </c>
      <c r="K28" s="1">
        <v>12000</v>
      </c>
      <c r="L28" s="27">
        <v>3.47</v>
      </c>
      <c r="M28" s="136">
        <f t="shared" si="2"/>
        <v>12.284055508354573</v>
      </c>
      <c r="N28" s="136">
        <f t="shared" si="3"/>
        <v>1.2284055508354572</v>
      </c>
      <c r="O28" s="136">
        <f t="shared" si="4"/>
        <v>0.22840555083545722</v>
      </c>
      <c r="P28" s="27">
        <v>7</v>
      </c>
      <c r="Q28" s="136">
        <f t="shared" si="5"/>
        <v>1.5988388558482005</v>
      </c>
      <c r="R28" s="1">
        <v>3.04</v>
      </c>
      <c r="S28" s="14">
        <f t="shared" si="6"/>
        <v>10.761823845935997</v>
      </c>
      <c r="T28" s="14">
        <f t="shared" si="7"/>
        <v>2.6904559614839991</v>
      </c>
      <c r="U28" s="14">
        <f t="shared" si="8"/>
        <v>1.6904559614839991</v>
      </c>
      <c r="V28" s="1">
        <v>5</v>
      </c>
      <c r="W28" s="14">
        <f t="shared" si="9"/>
        <v>8.4522798074199947</v>
      </c>
      <c r="AA28" s="4"/>
      <c r="AB28" s="4"/>
      <c r="AC28" s="4"/>
      <c r="AD28" s="4"/>
      <c r="AE28" s="4"/>
      <c r="AF28" s="4"/>
      <c r="AG28" s="4"/>
      <c r="AH28" s="4"/>
      <c r="AI28" s="4"/>
      <c r="AJ28" s="4"/>
    </row>
    <row r="29" spans="1:36" x14ac:dyDescent="0.35">
      <c r="A29" s="115" t="s">
        <v>111</v>
      </c>
      <c r="B29" s="115">
        <v>8.4499999999999993</v>
      </c>
      <c r="C29" s="116">
        <f t="shared" si="0"/>
        <v>1.1834319526627219</v>
      </c>
      <c r="D29" s="116">
        <f t="shared" si="1"/>
        <v>2.8165680473372783</v>
      </c>
      <c r="E29" s="1"/>
      <c r="F29" s="2">
        <v>10</v>
      </c>
      <c r="G29" s="1" t="s">
        <v>38</v>
      </c>
      <c r="H29" s="1" t="s">
        <v>135</v>
      </c>
      <c r="I29" s="1">
        <v>421</v>
      </c>
      <c r="J29" s="1">
        <v>6160</v>
      </c>
      <c r="K29" s="1">
        <v>24300</v>
      </c>
      <c r="L29" s="1">
        <v>5.99</v>
      </c>
      <c r="M29" s="14">
        <f t="shared" si="2"/>
        <v>21.205041064854147</v>
      </c>
      <c r="N29" s="14">
        <f t="shared" si="3"/>
        <v>2.1205041064854147</v>
      </c>
      <c r="O29" s="14">
        <f t="shared" si="4"/>
        <v>1.1205041064854147</v>
      </c>
      <c r="P29" s="1">
        <v>5</v>
      </c>
      <c r="Q29" s="14">
        <f t="shared" si="5"/>
        <v>5.6025205324270733</v>
      </c>
      <c r="R29" s="1">
        <v>3.38</v>
      </c>
      <c r="S29" s="14">
        <f t="shared" si="6"/>
        <v>11.965448881336732</v>
      </c>
      <c r="T29" s="14">
        <f t="shared" si="7"/>
        <v>2.991362220334183</v>
      </c>
      <c r="U29" s="14">
        <f t="shared" si="8"/>
        <v>1.991362220334183</v>
      </c>
      <c r="V29" s="1">
        <v>5</v>
      </c>
      <c r="W29" s="14">
        <f t="shared" si="9"/>
        <v>9.9568111016709153</v>
      </c>
      <c r="AA29" s="4"/>
      <c r="AB29" s="4"/>
      <c r="AC29" s="4"/>
      <c r="AD29" s="4"/>
      <c r="AE29" s="4"/>
      <c r="AF29" s="4"/>
      <c r="AG29" s="4"/>
      <c r="AH29" s="4"/>
      <c r="AI29" s="4"/>
      <c r="AJ29" s="4"/>
    </row>
    <row r="30" spans="1:36" x14ac:dyDescent="0.35">
      <c r="A30" s="119" t="s">
        <v>112</v>
      </c>
      <c r="B30" s="119">
        <v>3.88</v>
      </c>
      <c r="C30" s="120">
        <f t="shared" si="0"/>
        <v>2.5773195876288661</v>
      </c>
      <c r="D30" s="120">
        <f t="shared" si="1"/>
        <v>1.4226804123711339</v>
      </c>
      <c r="E30" s="1"/>
      <c r="F30" s="2">
        <v>10</v>
      </c>
      <c r="G30" s="1" t="s">
        <v>39</v>
      </c>
      <c r="H30" s="1" t="s">
        <v>135</v>
      </c>
      <c r="I30" s="1">
        <v>424</v>
      </c>
      <c r="J30" s="1">
        <v>9520</v>
      </c>
      <c r="K30" s="1">
        <v>37000</v>
      </c>
      <c r="L30" s="1">
        <v>8.7799999999999994</v>
      </c>
      <c r="M30" s="14">
        <f t="shared" si="2"/>
        <v>31.081846502407249</v>
      </c>
      <c r="N30" s="14">
        <f t="shared" si="3"/>
        <v>3.1081846502407249</v>
      </c>
      <c r="O30" s="14">
        <f t="shared" si="4"/>
        <v>2.1081846502407249</v>
      </c>
      <c r="P30" s="1">
        <v>5</v>
      </c>
      <c r="Q30" s="14">
        <f t="shared" si="5"/>
        <v>10.540923251203624</v>
      </c>
      <c r="R30" s="1">
        <v>2.98</v>
      </c>
      <c r="S30" s="14">
        <f t="shared" si="6"/>
        <v>10.5494194279241</v>
      </c>
      <c r="T30" s="14">
        <f t="shared" si="7"/>
        <v>2.637354856981025</v>
      </c>
      <c r="U30" s="14">
        <f t="shared" si="8"/>
        <v>1.637354856981025</v>
      </c>
      <c r="V30" s="1">
        <v>5</v>
      </c>
      <c r="W30" s="14">
        <f t="shared" si="9"/>
        <v>8.186774284905125</v>
      </c>
      <c r="AA30" s="4"/>
      <c r="AB30" s="4"/>
      <c r="AC30" s="4"/>
      <c r="AD30" s="4"/>
      <c r="AE30" s="4"/>
      <c r="AF30" s="4"/>
      <c r="AG30" s="4"/>
      <c r="AH30" s="4"/>
      <c r="AI30" s="4"/>
      <c r="AJ30" s="4"/>
    </row>
    <row r="31" spans="1:36" x14ac:dyDescent="0.35">
      <c r="A31" s="118" t="s">
        <v>114</v>
      </c>
      <c r="B31" s="118">
        <v>1.45</v>
      </c>
      <c r="C31" s="117">
        <f t="shared" si="0"/>
        <v>6.8965517241379315</v>
      </c>
      <c r="D31" s="117">
        <f t="shared" si="1"/>
        <v>-2.8965517241379315</v>
      </c>
      <c r="E31" s="1" t="s">
        <v>128</v>
      </c>
      <c r="F31" s="2"/>
      <c r="G31" s="1" t="s">
        <v>40</v>
      </c>
      <c r="H31" s="1" t="s">
        <v>135</v>
      </c>
      <c r="I31" s="1">
        <v>440</v>
      </c>
      <c r="J31" s="1">
        <v>9090</v>
      </c>
      <c r="K31" s="1">
        <v>34500</v>
      </c>
      <c r="L31" s="1">
        <v>11.4</v>
      </c>
      <c r="M31" s="14">
        <f t="shared" si="2"/>
        <v>40.356839422259988</v>
      </c>
      <c r="N31" s="14">
        <f t="shared" si="3"/>
        <v>4.0356839422259991</v>
      </c>
      <c r="O31" s="14">
        <f t="shared" si="4"/>
        <v>3.0356839422259991</v>
      </c>
      <c r="P31" s="1">
        <v>5</v>
      </c>
      <c r="Q31" s="14">
        <f t="shared" si="5"/>
        <v>15.178419711129996</v>
      </c>
      <c r="R31" s="1">
        <v>3.51</v>
      </c>
      <c r="S31" s="14">
        <f t="shared" si="6"/>
        <v>12.425658453695837</v>
      </c>
      <c r="T31" s="14">
        <f t="shared" si="7"/>
        <v>3.1064146134239592</v>
      </c>
      <c r="U31" s="14">
        <f t="shared" si="8"/>
        <v>2.1064146134239592</v>
      </c>
      <c r="V31" s="1">
        <v>5</v>
      </c>
      <c r="W31" s="14">
        <f t="shared" si="9"/>
        <v>10.532073067119796</v>
      </c>
      <c r="AA31" s="4"/>
      <c r="AB31" s="4"/>
      <c r="AC31" s="4"/>
      <c r="AD31" s="4"/>
      <c r="AE31" s="4"/>
      <c r="AF31" s="4"/>
      <c r="AG31" s="4"/>
      <c r="AH31" s="4"/>
      <c r="AI31" s="4"/>
      <c r="AJ31" s="4"/>
    </row>
    <row r="32" spans="1:36" x14ac:dyDescent="0.35">
      <c r="A32" s="115" t="s">
        <v>113</v>
      </c>
      <c r="B32" s="115">
        <v>14</v>
      </c>
      <c r="C32" s="116">
        <f t="shared" si="0"/>
        <v>0.7142857142857143</v>
      </c>
      <c r="D32" s="116">
        <f t="shared" si="1"/>
        <v>3.2857142857142856</v>
      </c>
      <c r="E32" s="1"/>
      <c r="F32" s="2">
        <v>10</v>
      </c>
      <c r="G32" s="1" t="s">
        <v>41</v>
      </c>
      <c r="H32" s="1" t="s">
        <v>135</v>
      </c>
      <c r="I32" s="1">
        <v>419</v>
      </c>
      <c r="J32" s="1">
        <v>6060</v>
      </c>
      <c r="K32" s="1">
        <v>23800</v>
      </c>
      <c r="L32" s="1">
        <v>6.11</v>
      </c>
      <c r="M32" s="14">
        <f t="shared" si="2"/>
        <v>21.629849900877939</v>
      </c>
      <c r="N32" s="14">
        <f t="shared" si="3"/>
        <v>2.1629849900877938</v>
      </c>
      <c r="O32" s="14">
        <f t="shared" si="4"/>
        <v>1.1629849900877938</v>
      </c>
      <c r="P32" s="1">
        <v>5</v>
      </c>
      <c r="Q32" s="14">
        <f t="shared" si="5"/>
        <v>5.8149249504389688</v>
      </c>
      <c r="R32" s="1">
        <v>3.1</v>
      </c>
      <c r="S32" s="14">
        <f t="shared" si="6"/>
        <v>10.974228263947889</v>
      </c>
      <c r="T32" s="14">
        <f t="shared" si="7"/>
        <v>2.7435570659869724</v>
      </c>
      <c r="U32" s="14">
        <f t="shared" si="8"/>
        <v>1.7435570659869724</v>
      </c>
      <c r="V32" s="1">
        <v>5</v>
      </c>
      <c r="W32" s="14">
        <f t="shared" si="9"/>
        <v>8.7177853299348627</v>
      </c>
      <c r="AA32" s="4"/>
      <c r="AB32" s="4"/>
      <c r="AC32" s="4"/>
      <c r="AD32" s="4"/>
      <c r="AE32" s="4"/>
      <c r="AF32" s="4"/>
      <c r="AG32" s="4"/>
      <c r="AH32" s="4"/>
      <c r="AI32" s="4"/>
      <c r="AJ32" s="4"/>
    </row>
    <row r="33" spans="1:36" x14ac:dyDescent="0.35">
      <c r="C33" s="9"/>
      <c r="D33" s="9"/>
      <c r="I33">
        <f>AVERAGE(I17:I32)</f>
        <v>428.3125</v>
      </c>
      <c r="AA33" s="4"/>
      <c r="AB33" s="4"/>
      <c r="AC33" s="4"/>
      <c r="AD33" s="4"/>
      <c r="AE33" s="4"/>
      <c r="AF33" s="4"/>
      <c r="AG33" s="4"/>
      <c r="AH33" s="4"/>
      <c r="AI33" s="4"/>
      <c r="AJ33" s="4"/>
    </row>
    <row r="34" spans="1:36" x14ac:dyDescent="0.35">
      <c r="A34" t="s">
        <v>117</v>
      </c>
      <c r="AA34" s="4"/>
      <c r="AB34" s="4"/>
      <c r="AC34" s="4"/>
      <c r="AD34" s="4"/>
      <c r="AE34" s="4"/>
      <c r="AF34" s="4"/>
      <c r="AG34" s="4"/>
      <c r="AH34" s="4"/>
      <c r="AI34" s="4"/>
      <c r="AJ34" s="4"/>
    </row>
    <row r="37" spans="1:36" x14ac:dyDescent="0.35">
      <c r="A37" t="s">
        <v>99</v>
      </c>
      <c r="O37" t="s">
        <v>107</v>
      </c>
    </row>
    <row r="59" spans="1:15" x14ac:dyDescent="0.35">
      <c r="A59" t="s">
        <v>100</v>
      </c>
      <c r="O59" t="s">
        <v>108</v>
      </c>
    </row>
    <row r="82" spans="1:15" x14ac:dyDescent="0.35">
      <c r="A82" t="s">
        <v>101</v>
      </c>
      <c r="O82" t="s">
        <v>109</v>
      </c>
    </row>
    <row r="104" spans="1:15" x14ac:dyDescent="0.35">
      <c r="A104" t="s">
        <v>102</v>
      </c>
      <c r="O104" t="s">
        <v>110</v>
      </c>
    </row>
    <row r="126" spans="1:15" x14ac:dyDescent="0.35">
      <c r="A126" t="s">
        <v>103</v>
      </c>
      <c r="O126" t="s">
        <v>111</v>
      </c>
    </row>
    <row r="148" spans="1:15" x14ac:dyDescent="0.35">
      <c r="A148" t="s">
        <v>104</v>
      </c>
      <c r="O148" t="s">
        <v>112</v>
      </c>
    </row>
    <row r="170" spans="1:15" x14ac:dyDescent="0.35">
      <c r="A170" t="s">
        <v>105</v>
      </c>
      <c r="O170" t="s">
        <v>114</v>
      </c>
    </row>
    <row r="191" spans="1:15" x14ac:dyDescent="0.35">
      <c r="O191" t="s">
        <v>113</v>
      </c>
    </row>
    <row r="192" spans="1:15" x14ac:dyDescent="0.35">
      <c r="A192" t="s">
        <v>106</v>
      </c>
    </row>
  </sheetData>
  <mergeCells count="3">
    <mergeCell ref="C15:H15"/>
    <mergeCell ref="I15:K15"/>
    <mergeCell ref="L15:W15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194"/>
  <sheetViews>
    <sheetView topLeftCell="A13" zoomScale="90" zoomScaleNormal="90" workbookViewId="0">
      <selection activeCell="A15" sqref="A15:A38"/>
    </sheetView>
  </sheetViews>
  <sheetFormatPr defaultRowHeight="14.5" x14ac:dyDescent="0.35"/>
  <cols>
    <col min="1" max="1" width="18.26953125" customWidth="1"/>
    <col min="2" max="2" width="14.453125" bestFit="1" customWidth="1"/>
    <col min="3" max="3" width="11.1796875" customWidth="1"/>
    <col min="5" max="5" width="14.453125" customWidth="1"/>
    <col min="6" max="6" width="12.26953125" customWidth="1"/>
    <col min="7" max="7" width="20" customWidth="1"/>
    <col min="8" max="8" width="13.81640625" customWidth="1"/>
    <col min="9" max="9" width="9.54296875" customWidth="1"/>
    <col min="10" max="10" width="10.26953125" customWidth="1"/>
    <col min="11" max="11" width="9.81640625" customWidth="1"/>
    <col min="12" max="12" width="9.453125" customWidth="1"/>
    <col min="14" max="14" width="7.1796875" bestFit="1" customWidth="1"/>
    <col min="15" max="15" width="11.453125" customWidth="1"/>
    <col min="16" max="16" width="5.54296875" bestFit="1" customWidth="1"/>
    <col min="19" max="19" width="13.453125" customWidth="1"/>
    <col min="20" max="20" width="5.7265625" bestFit="1" customWidth="1"/>
    <col min="21" max="21" width="9.81640625" customWidth="1"/>
    <col min="22" max="22" width="4.54296875" bestFit="1" customWidth="1"/>
    <col min="23" max="23" width="9.81640625" customWidth="1"/>
    <col min="24" max="24" width="8.26953125" bestFit="1" customWidth="1"/>
    <col min="25" max="25" width="28" bestFit="1" customWidth="1"/>
    <col min="27" max="27" width="36.1796875" customWidth="1"/>
    <col min="31" max="31" width="12.453125" customWidth="1"/>
  </cols>
  <sheetData>
    <row r="1" spans="1:31" x14ac:dyDescent="0.35">
      <c r="A1" t="s">
        <v>318</v>
      </c>
      <c r="G1" t="s">
        <v>278</v>
      </c>
    </row>
    <row r="2" spans="1:31" x14ac:dyDescent="0.35">
      <c r="G2" s="7" t="s">
        <v>252</v>
      </c>
      <c r="H2" s="98">
        <v>436</v>
      </c>
      <c r="O2" s="139" t="s">
        <v>326</v>
      </c>
    </row>
    <row r="3" spans="1:31" x14ac:dyDescent="0.35">
      <c r="A3" t="s">
        <v>298</v>
      </c>
      <c r="G3" s="7" t="s">
        <v>253</v>
      </c>
      <c r="H3" s="98" t="s">
        <v>219</v>
      </c>
    </row>
    <row r="4" spans="1:31" x14ac:dyDescent="0.35">
      <c r="A4" t="s">
        <v>302</v>
      </c>
      <c r="G4" s="7" t="s">
        <v>254</v>
      </c>
      <c r="H4" s="98" t="s">
        <v>255</v>
      </c>
    </row>
    <row r="5" spans="1:31" x14ac:dyDescent="0.35">
      <c r="A5" t="s">
        <v>5</v>
      </c>
      <c r="G5" s="7" t="s">
        <v>256</v>
      </c>
      <c r="H5" s="114">
        <v>0.81</v>
      </c>
    </row>
    <row r="6" spans="1:31" x14ac:dyDescent="0.35">
      <c r="A6" t="s">
        <v>6</v>
      </c>
      <c r="G6" s="7" t="s">
        <v>257</v>
      </c>
      <c r="H6" s="98" t="s">
        <v>258</v>
      </c>
    </row>
    <row r="7" spans="1:31" x14ac:dyDescent="0.35">
      <c r="A7" t="s">
        <v>7</v>
      </c>
      <c r="E7" s="4"/>
      <c r="F7" s="109"/>
    </row>
    <row r="8" spans="1:31" x14ac:dyDescent="0.35">
      <c r="A8" t="s">
        <v>291</v>
      </c>
      <c r="E8" s="4"/>
      <c r="F8" s="109"/>
    </row>
    <row r="9" spans="1:31" x14ac:dyDescent="0.35">
      <c r="A9" t="s">
        <v>284</v>
      </c>
      <c r="E9" s="4"/>
      <c r="F9" s="109"/>
    </row>
    <row r="10" spans="1:31" x14ac:dyDescent="0.35">
      <c r="A10" t="s">
        <v>290</v>
      </c>
      <c r="E10" s="4"/>
      <c r="F10" s="109"/>
    </row>
    <row r="11" spans="1:31" x14ac:dyDescent="0.35">
      <c r="A11" t="s">
        <v>285</v>
      </c>
      <c r="E11" s="4"/>
      <c r="F11" s="109"/>
    </row>
    <row r="12" spans="1:31" x14ac:dyDescent="0.35">
      <c r="E12" s="4"/>
      <c r="F12" s="109"/>
    </row>
    <row r="13" spans="1:31" x14ac:dyDescent="0.35">
      <c r="C13" s="174" t="s">
        <v>283</v>
      </c>
      <c r="D13" s="174"/>
      <c r="E13" s="174"/>
      <c r="F13" s="174"/>
      <c r="G13" s="174"/>
      <c r="H13" s="174"/>
      <c r="I13" s="174"/>
      <c r="J13" s="174" t="s">
        <v>303</v>
      </c>
      <c r="K13" s="174"/>
      <c r="L13" s="174"/>
      <c r="M13" s="174" t="s">
        <v>134</v>
      </c>
      <c r="N13" s="174"/>
      <c r="O13" s="174"/>
      <c r="P13" s="174"/>
      <c r="Q13" s="174"/>
      <c r="R13" s="174"/>
      <c r="S13" s="174"/>
      <c r="T13" s="174"/>
      <c r="U13" s="174"/>
      <c r="V13" s="174"/>
      <c r="W13" s="174"/>
      <c r="X13" s="174"/>
      <c r="Y13" s="174" t="s">
        <v>304</v>
      </c>
      <c r="Z13" s="174"/>
      <c r="AA13" s="174"/>
      <c r="AB13" s="174"/>
      <c r="AC13" s="174"/>
      <c r="AD13" s="174"/>
    </row>
    <row r="14" spans="1:31" ht="44" thickBot="1" x14ac:dyDescent="0.4">
      <c r="A14" s="51" t="s">
        <v>185</v>
      </c>
      <c r="B14" s="41" t="s">
        <v>186</v>
      </c>
      <c r="C14" s="45" t="s">
        <v>216</v>
      </c>
      <c r="D14" s="45" t="s">
        <v>217</v>
      </c>
      <c r="E14" s="45" t="s">
        <v>214</v>
      </c>
      <c r="F14" s="45" t="s">
        <v>91</v>
      </c>
      <c r="G14" s="45" t="s">
        <v>126</v>
      </c>
      <c r="H14" s="45" t="s">
        <v>132</v>
      </c>
      <c r="I14" s="45" t="s">
        <v>37</v>
      </c>
      <c r="J14" s="45" t="s">
        <v>43</v>
      </c>
      <c r="K14" s="45" t="s">
        <v>44</v>
      </c>
      <c r="L14" s="45" t="s">
        <v>81</v>
      </c>
      <c r="M14" s="45" t="s">
        <v>131</v>
      </c>
      <c r="N14" s="45" t="s">
        <v>88</v>
      </c>
      <c r="O14" s="45" t="s">
        <v>89</v>
      </c>
      <c r="P14" s="46">
        <v>-1</v>
      </c>
      <c r="Q14" s="46" t="s">
        <v>90</v>
      </c>
      <c r="R14" s="52" t="s">
        <v>91</v>
      </c>
      <c r="S14" s="52" t="s">
        <v>218</v>
      </c>
      <c r="T14" s="52" t="s">
        <v>88</v>
      </c>
      <c r="U14" s="52" t="s">
        <v>94</v>
      </c>
      <c r="V14" s="52">
        <v>-1</v>
      </c>
      <c r="W14" s="52" t="s">
        <v>90</v>
      </c>
      <c r="X14" s="52" t="s">
        <v>91</v>
      </c>
      <c r="Y14" s="53" t="s">
        <v>261</v>
      </c>
      <c r="Z14" s="45" t="s">
        <v>190</v>
      </c>
      <c r="AA14" s="53" t="s">
        <v>191</v>
      </c>
      <c r="AB14" s="45" t="s">
        <v>190</v>
      </c>
      <c r="AC14" s="53" t="s">
        <v>192</v>
      </c>
      <c r="AD14" s="126" t="s">
        <v>190</v>
      </c>
      <c r="AE14" s="130" t="s">
        <v>319</v>
      </c>
    </row>
    <row r="15" spans="1:31" x14ac:dyDescent="0.35">
      <c r="A15" s="42" t="s">
        <v>138</v>
      </c>
      <c r="B15" s="18" t="s">
        <v>161</v>
      </c>
      <c r="C15" s="131">
        <v>76.709999999999994</v>
      </c>
      <c r="D15" s="58">
        <v>147</v>
      </c>
      <c r="E15" s="54">
        <f>100/D15</f>
        <v>0.68027210884353739</v>
      </c>
      <c r="F15" s="54">
        <f>10-E15</f>
        <v>9.3197278911564627</v>
      </c>
      <c r="G15" s="17" t="s">
        <v>215</v>
      </c>
      <c r="H15" s="17" t="s">
        <v>27</v>
      </c>
      <c r="I15" s="17" t="s">
        <v>188</v>
      </c>
      <c r="J15" s="17">
        <v>411</v>
      </c>
      <c r="K15" s="17">
        <v>15300</v>
      </c>
      <c r="L15" s="17">
        <v>61500</v>
      </c>
      <c r="M15" s="17">
        <v>19.600000000000001</v>
      </c>
      <c r="N15" s="32">
        <f>(M15/(660*436))*1000000</f>
        <v>68.112315818737855</v>
      </c>
      <c r="O15" s="32">
        <f>N15/10</f>
        <v>6.8112315818737859</v>
      </c>
      <c r="P15" s="32">
        <f>O15-1</f>
        <v>5.8112315818737859</v>
      </c>
      <c r="Q15" s="17">
        <v>2</v>
      </c>
      <c r="R15" s="70">
        <f>Q15*P15</f>
        <v>11.622463163747572</v>
      </c>
      <c r="S15" s="74">
        <v>1.66</v>
      </c>
      <c r="T15" s="71">
        <f>(S15/(660*436))*1000000</f>
        <v>5.7686961356686126</v>
      </c>
      <c r="U15" s="71">
        <f>T15/4</f>
        <v>1.4421740339171532</v>
      </c>
      <c r="V15" s="71">
        <f>U15-1</f>
        <v>0.44217403391715315</v>
      </c>
      <c r="W15" s="80">
        <v>5</v>
      </c>
      <c r="X15" s="75">
        <f>V15*W15</f>
        <v>2.2108701695857658</v>
      </c>
      <c r="Y15" s="47" t="s">
        <v>193</v>
      </c>
      <c r="Z15" s="17">
        <v>5</v>
      </c>
      <c r="AA15" s="17"/>
      <c r="AB15" s="17"/>
      <c r="AC15" s="17"/>
      <c r="AD15" s="127"/>
      <c r="AE15" s="1">
        <v>4.5</v>
      </c>
    </row>
    <row r="16" spans="1:31" x14ac:dyDescent="0.35">
      <c r="A16" s="43" t="s">
        <v>139</v>
      </c>
      <c r="B16" s="19" t="s">
        <v>162</v>
      </c>
      <c r="C16" s="132">
        <v>159.6</v>
      </c>
      <c r="D16" s="60">
        <v>109</v>
      </c>
      <c r="E16" s="55">
        <f t="shared" ref="E16:E28" si="0">100/D16</f>
        <v>0.91743119266055051</v>
      </c>
      <c r="F16" s="55">
        <f t="shared" ref="F16:F28" si="1">10-E16</f>
        <v>9.0825688073394488</v>
      </c>
      <c r="G16" s="1" t="s">
        <v>215</v>
      </c>
      <c r="H16" s="1" t="s">
        <v>28</v>
      </c>
      <c r="I16" s="1" t="s">
        <v>188</v>
      </c>
      <c r="J16" s="1">
        <v>429</v>
      </c>
      <c r="K16" s="1">
        <v>14300</v>
      </c>
      <c r="L16" s="1">
        <v>54600</v>
      </c>
      <c r="M16" s="1">
        <v>31</v>
      </c>
      <c r="N16" s="14">
        <f t="shared" ref="N16:N38" si="2">(M16/(660*436))*1000000</f>
        <v>107.72866277453433</v>
      </c>
      <c r="O16" s="14">
        <f t="shared" ref="O16:O38" si="3">N16/10</f>
        <v>10.772866277453433</v>
      </c>
      <c r="P16" s="14">
        <f t="shared" ref="P16:P38" si="4">O16-1</f>
        <v>9.7728662774534332</v>
      </c>
      <c r="Q16" s="1">
        <v>2</v>
      </c>
      <c r="R16" s="68">
        <f t="shared" ref="R16:R38" si="5">Q16*P16</f>
        <v>19.545732554906866</v>
      </c>
      <c r="S16" s="76">
        <v>1.24</v>
      </c>
      <c r="T16" s="72">
        <f t="shared" ref="T16:T38" si="6">(S16/(660*436))*1000000</f>
        <v>4.3091465109813738</v>
      </c>
      <c r="U16" s="72">
        <f t="shared" ref="U16:U38" si="7">T16/4</f>
        <v>1.0772866277453435</v>
      </c>
      <c r="V16" s="72">
        <f t="shared" ref="V16:V38" si="8">U16-1</f>
        <v>7.728662774534345E-2</v>
      </c>
      <c r="W16" s="81">
        <v>5</v>
      </c>
      <c r="X16" s="77">
        <f t="shared" ref="X16:X38" si="9">V16*W16</f>
        <v>0.38643313872671725</v>
      </c>
      <c r="Y16" s="40" t="s">
        <v>193</v>
      </c>
      <c r="Z16" s="1">
        <v>5</v>
      </c>
      <c r="AA16" s="1" t="s">
        <v>194</v>
      </c>
      <c r="AB16" s="1">
        <v>5</v>
      </c>
      <c r="AC16" s="1"/>
      <c r="AD16" s="128"/>
      <c r="AE16" s="1">
        <v>5.9</v>
      </c>
    </row>
    <row r="17" spans="1:31" x14ac:dyDescent="0.35">
      <c r="A17" s="43" t="s">
        <v>140</v>
      </c>
      <c r="B17" s="19" t="s">
        <v>163</v>
      </c>
      <c r="C17" s="133">
        <v>72.739999999999995</v>
      </c>
      <c r="D17" s="61">
        <v>41.2</v>
      </c>
      <c r="E17" s="55">
        <f t="shared" si="0"/>
        <v>2.4271844660194173</v>
      </c>
      <c r="F17" s="55">
        <f t="shared" si="1"/>
        <v>7.5728155339805827</v>
      </c>
      <c r="G17" s="1" t="s">
        <v>215</v>
      </c>
      <c r="H17" s="1" t="s">
        <v>29</v>
      </c>
      <c r="I17" s="1" t="s">
        <v>188</v>
      </c>
      <c r="J17" s="1">
        <v>431</v>
      </c>
      <c r="K17" s="1">
        <v>12700</v>
      </c>
      <c r="L17" s="1">
        <v>48800</v>
      </c>
      <c r="M17" s="1">
        <v>16.5</v>
      </c>
      <c r="N17" s="14">
        <f t="shared" si="2"/>
        <v>57.339449541284409</v>
      </c>
      <c r="O17" s="14">
        <f t="shared" si="3"/>
        <v>5.7339449541284413</v>
      </c>
      <c r="P17" s="14">
        <f t="shared" si="4"/>
        <v>4.7339449541284413</v>
      </c>
      <c r="Q17" s="1">
        <v>2</v>
      </c>
      <c r="R17" s="68">
        <f t="shared" si="5"/>
        <v>9.4678899082568826</v>
      </c>
      <c r="S17" s="76">
        <v>2.0299999999999998</v>
      </c>
      <c r="T17" s="72">
        <f t="shared" si="6"/>
        <v>7.0544898526549895</v>
      </c>
      <c r="U17" s="72">
        <f t="shared" si="7"/>
        <v>1.7636224631637474</v>
      </c>
      <c r="V17" s="72">
        <f t="shared" si="8"/>
        <v>0.76362246316374738</v>
      </c>
      <c r="W17" s="81">
        <v>5</v>
      </c>
      <c r="X17" s="77">
        <f t="shared" si="9"/>
        <v>3.8181123158187367</v>
      </c>
      <c r="Y17" s="40" t="s">
        <v>195</v>
      </c>
      <c r="Z17" s="1">
        <v>5</v>
      </c>
      <c r="AA17" s="1" t="s">
        <v>196</v>
      </c>
      <c r="AB17" s="1">
        <v>5</v>
      </c>
      <c r="AC17" s="1"/>
      <c r="AD17" s="128"/>
      <c r="AE17" s="1">
        <v>6.9</v>
      </c>
    </row>
    <row r="18" spans="1:31" x14ac:dyDescent="0.35">
      <c r="A18" s="43" t="s">
        <v>141</v>
      </c>
      <c r="B18" s="19" t="s">
        <v>164</v>
      </c>
      <c r="C18" s="133">
        <v>96.76</v>
      </c>
      <c r="D18" s="61">
        <v>65.599999999999994</v>
      </c>
      <c r="E18" s="55">
        <f t="shared" si="0"/>
        <v>1.524390243902439</v>
      </c>
      <c r="F18" s="55">
        <f t="shared" si="1"/>
        <v>8.4756097560975618</v>
      </c>
      <c r="G18" s="1" t="s">
        <v>215</v>
      </c>
      <c r="H18" s="1" t="s">
        <v>30</v>
      </c>
      <c r="I18" s="1" t="s">
        <v>188</v>
      </c>
      <c r="J18" s="1">
        <v>423</v>
      </c>
      <c r="K18" s="1">
        <v>15400</v>
      </c>
      <c r="L18" s="1">
        <v>59800</v>
      </c>
      <c r="M18" s="1">
        <v>18.600000000000001</v>
      </c>
      <c r="N18" s="14">
        <f t="shared" si="2"/>
        <v>64.637197664720603</v>
      </c>
      <c r="O18" s="14">
        <f t="shared" si="3"/>
        <v>6.4637197664720603</v>
      </c>
      <c r="P18" s="14">
        <f t="shared" si="4"/>
        <v>5.4637197664720603</v>
      </c>
      <c r="Q18" s="1">
        <v>2</v>
      </c>
      <c r="R18" s="68">
        <f t="shared" si="5"/>
        <v>10.927439532944121</v>
      </c>
      <c r="S18" s="76">
        <v>2.41</v>
      </c>
      <c r="T18" s="72">
        <f t="shared" si="6"/>
        <v>8.3750347511815395</v>
      </c>
      <c r="U18" s="72">
        <f t="shared" si="7"/>
        <v>2.0937586877953849</v>
      </c>
      <c r="V18" s="72">
        <f t="shared" si="8"/>
        <v>1.0937586877953849</v>
      </c>
      <c r="W18" s="81">
        <v>5</v>
      </c>
      <c r="X18" s="77">
        <f t="shared" si="9"/>
        <v>5.4687934389769239</v>
      </c>
      <c r="Y18" s="40" t="s">
        <v>197</v>
      </c>
      <c r="Z18" s="1">
        <v>4</v>
      </c>
      <c r="AA18" s="1" t="s">
        <v>197</v>
      </c>
      <c r="AB18" s="1">
        <v>4</v>
      </c>
      <c r="AC18" s="1"/>
      <c r="AD18" s="128"/>
      <c r="AE18" s="1">
        <v>3.5</v>
      </c>
    </row>
    <row r="19" spans="1:31" x14ac:dyDescent="0.35">
      <c r="A19" s="43" t="s">
        <v>142</v>
      </c>
      <c r="B19" s="19" t="s">
        <v>165</v>
      </c>
      <c r="C19" s="133">
        <v>21.81</v>
      </c>
      <c r="D19" s="61">
        <v>51.8</v>
      </c>
      <c r="E19" s="55">
        <f t="shared" si="0"/>
        <v>1.9305019305019306</v>
      </c>
      <c r="F19" s="55">
        <f t="shared" si="1"/>
        <v>8.0694980694980689</v>
      </c>
      <c r="G19" s="1" t="s">
        <v>215</v>
      </c>
      <c r="H19" s="1" t="s">
        <v>31</v>
      </c>
      <c r="I19" s="1" t="s">
        <v>188</v>
      </c>
      <c r="J19" s="1">
        <v>419</v>
      </c>
      <c r="K19" s="1">
        <v>12100</v>
      </c>
      <c r="L19" s="1">
        <v>47300</v>
      </c>
      <c r="M19" s="1">
        <v>18.3</v>
      </c>
      <c r="N19" s="14">
        <f t="shared" si="2"/>
        <v>63.594662218515431</v>
      </c>
      <c r="O19" s="14">
        <f t="shared" si="3"/>
        <v>6.3594662218515428</v>
      </c>
      <c r="P19" s="14">
        <f t="shared" si="4"/>
        <v>5.3594662218515428</v>
      </c>
      <c r="Q19" s="1">
        <v>2</v>
      </c>
      <c r="R19" s="68">
        <f t="shared" si="5"/>
        <v>10.718932443703086</v>
      </c>
      <c r="S19" s="76">
        <v>2.21</v>
      </c>
      <c r="T19" s="72">
        <f t="shared" si="6"/>
        <v>7.6800111203780927</v>
      </c>
      <c r="U19" s="72">
        <f t="shared" si="7"/>
        <v>1.9200027800945232</v>
      </c>
      <c r="V19" s="72">
        <f t="shared" si="8"/>
        <v>0.92000278009452319</v>
      </c>
      <c r="W19" s="81">
        <v>5</v>
      </c>
      <c r="X19" s="77">
        <f t="shared" si="9"/>
        <v>4.6000139004726162</v>
      </c>
      <c r="Y19" s="40" t="s">
        <v>198</v>
      </c>
      <c r="Z19" s="1">
        <v>3</v>
      </c>
      <c r="AA19" s="1" t="s">
        <v>199</v>
      </c>
      <c r="AB19" s="1">
        <v>3</v>
      </c>
      <c r="AC19" s="1"/>
      <c r="AD19" s="128"/>
      <c r="AE19" s="1">
        <v>6</v>
      </c>
    </row>
    <row r="20" spans="1:31" x14ac:dyDescent="0.35">
      <c r="A20" s="43" t="s">
        <v>143</v>
      </c>
      <c r="B20" s="19" t="s">
        <v>166</v>
      </c>
      <c r="C20" s="133">
        <v>150.19999999999999</v>
      </c>
      <c r="D20" s="61">
        <v>187</v>
      </c>
      <c r="E20" s="55">
        <f t="shared" si="0"/>
        <v>0.53475935828877008</v>
      </c>
      <c r="F20" s="55">
        <f t="shared" si="1"/>
        <v>9.4652406417112296</v>
      </c>
      <c r="G20" s="1" t="s">
        <v>215</v>
      </c>
      <c r="H20" s="1" t="s">
        <v>32</v>
      </c>
      <c r="I20" s="1" t="s">
        <v>188</v>
      </c>
      <c r="J20" s="1">
        <v>425</v>
      </c>
      <c r="K20" s="1">
        <v>12600</v>
      </c>
      <c r="L20" s="1">
        <v>49100</v>
      </c>
      <c r="M20" s="1">
        <v>19.2</v>
      </c>
      <c r="N20" s="14">
        <f t="shared" si="2"/>
        <v>66.722268557130931</v>
      </c>
      <c r="O20" s="14">
        <f t="shared" si="3"/>
        <v>6.6722268557130935</v>
      </c>
      <c r="P20" s="14">
        <f t="shared" si="4"/>
        <v>5.6722268557130935</v>
      </c>
      <c r="Q20" s="1">
        <v>2</v>
      </c>
      <c r="R20" s="68">
        <f t="shared" si="5"/>
        <v>11.344453711426187</v>
      </c>
      <c r="S20" s="76">
        <v>2.39</v>
      </c>
      <c r="T20" s="72">
        <f t="shared" si="6"/>
        <v>8.3055323881011951</v>
      </c>
      <c r="U20" s="72">
        <f t="shared" si="7"/>
        <v>2.0763830970252988</v>
      </c>
      <c r="V20" s="72">
        <f t="shared" si="8"/>
        <v>1.0763830970252988</v>
      </c>
      <c r="W20" s="81">
        <v>5</v>
      </c>
      <c r="X20" s="77">
        <f t="shared" si="9"/>
        <v>5.3819154851264939</v>
      </c>
      <c r="Y20" s="40" t="s">
        <v>200</v>
      </c>
      <c r="Z20" s="1">
        <v>5</v>
      </c>
      <c r="AA20" s="1" t="s">
        <v>201</v>
      </c>
      <c r="AB20" s="1">
        <v>5</v>
      </c>
      <c r="AC20" s="1"/>
      <c r="AD20" s="128"/>
      <c r="AE20" s="1">
        <v>6.1</v>
      </c>
    </row>
    <row r="21" spans="1:31" x14ac:dyDescent="0.35">
      <c r="A21" s="43" t="s">
        <v>144</v>
      </c>
      <c r="B21" s="19" t="s">
        <v>167</v>
      </c>
      <c r="C21" s="133">
        <v>101.4</v>
      </c>
      <c r="D21" s="61">
        <v>72.8</v>
      </c>
      <c r="E21" s="55">
        <f t="shared" si="0"/>
        <v>1.3736263736263736</v>
      </c>
      <c r="F21" s="55">
        <f t="shared" si="1"/>
        <v>8.6263736263736259</v>
      </c>
      <c r="G21" s="12" t="s">
        <v>215</v>
      </c>
      <c r="H21" s="1" t="s">
        <v>33</v>
      </c>
      <c r="I21" s="1" t="s">
        <v>188</v>
      </c>
      <c r="J21" s="1">
        <v>430</v>
      </c>
      <c r="K21" s="1">
        <v>16000</v>
      </c>
      <c r="L21" s="1">
        <v>60900</v>
      </c>
      <c r="M21" s="1">
        <v>28.7</v>
      </c>
      <c r="N21" s="14">
        <f t="shared" si="2"/>
        <v>99.735891020294687</v>
      </c>
      <c r="O21" s="14">
        <f t="shared" si="3"/>
        <v>9.973589102029468</v>
      </c>
      <c r="P21" s="14">
        <f t="shared" si="4"/>
        <v>8.973589102029468</v>
      </c>
      <c r="Q21" s="1">
        <v>2</v>
      </c>
      <c r="R21" s="68">
        <f t="shared" si="5"/>
        <v>17.947178204058936</v>
      </c>
      <c r="S21" s="76">
        <v>1.45</v>
      </c>
      <c r="T21" s="72">
        <f t="shared" si="6"/>
        <v>5.0389213233249928</v>
      </c>
      <c r="U21" s="72">
        <f t="shared" si="7"/>
        <v>1.2597303308312482</v>
      </c>
      <c r="V21" s="72">
        <f t="shared" si="8"/>
        <v>0.25973033083124819</v>
      </c>
      <c r="W21" s="81">
        <v>5</v>
      </c>
      <c r="X21" s="77">
        <f t="shared" si="9"/>
        <v>1.298651654156241</v>
      </c>
      <c r="Y21" s="40" t="s">
        <v>202</v>
      </c>
      <c r="Z21" s="1">
        <v>5</v>
      </c>
      <c r="AA21" s="1"/>
      <c r="AB21" s="1"/>
      <c r="AC21" s="1"/>
      <c r="AD21" s="128"/>
      <c r="AE21" s="1">
        <v>8.8000000000000007</v>
      </c>
    </row>
    <row r="22" spans="1:31" ht="15" thickBot="1" x14ac:dyDescent="0.4">
      <c r="A22" s="49" t="s">
        <v>145</v>
      </c>
      <c r="B22" s="50" t="s">
        <v>168</v>
      </c>
      <c r="C22" s="134">
        <v>120</v>
      </c>
      <c r="D22" s="62">
        <v>85</v>
      </c>
      <c r="E22" s="56">
        <f t="shared" si="0"/>
        <v>1.1764705882352942</v>
      </c>
      <c r="F22" s="56">
        <f t="shared" si="1"/>
        <v>8.8235294117647065</v>
      </c>
      <c r="G22" s="21" t="s">
        <v>215</v>
      </c>
      <c r="H22" s="21" t="s">
        <v>34</v>
      </c>
      <c r="I22" s="21" t="s">
        <v>188</v>
      </c>
      <c r="J22" s="21">
        <v>428</v>
      </c>
      <c r="K22" s="21">
        <v>17600</v>
      </c>
      <c r="L22" s="21">
        <v>67200</v>
      </c>
      <c r="M22" s="21">
        <v>26.2</v>
      </c>
      <c r="N22" s="33">
        <f t="shared" si="2"/>
        <v>91.048095635251585</v>
      </c>
      <c r="O22" s="33">
        <f t="shared" si="3"/>
        <v>9.1048095635251585</v>
      </c>
      <c r="P22" s="33">
        <f t="shared" si="4"/>
        <v>8.1048095635251585</v>
      </c>
      <c r="Q22" s="21">
        <v>2</v>
      </c>
      <c r="R22" s="69">
        <f t="shared" si="5"/>
        <v>16.209619127050317</v>
      </c>
      <c r="S22" s="78">
        <v>1.71</v>
      </c>
      <c r="T22" s="73">
        <f t="shared" si="6"/>
        <v>5.9424520433694745</v>
      </c>
      <c r="U22" s="73">
        <f t="shared" si="7"/>
        <v>1.4856130108423686</v>
      </c>
      <c r="V22" s="73">
        <f t="shared" si="8"/>
        <v>0.48561301084236863</v>
      </c>
      <c r="W22" s="82">
        <v>5</v>
      </c>
      <c r="X22" s="79">
        <f t="shared" si="9"/>
        <v>2.4280650542118432</v>
      </c>
      <c r="Y22" s="48" t="s">
        <v>201</v>
      </c>
      <c r="Z22" s="21">
        <v>5</v>
      </c>
      <c r="AA22" s="21"/>
      <c r="AB22" s="21"/>
      <c r="AC22" s="21"/>
      <c r="AD22" s="129"/>
      <c r="AE22" s="1">
        <v>6.4</v>
      </c>
    </row>
    <row r="23" spans="1:31" x14ac:dyDescent="0.35">
      <c r="A23" s="42" t="s">
        <v>146</v>
      </c>
      <c r="B23" s="18" t="s">
        <v>169</v>
      </c>
      <c r="C23" s="63">
        <v>158.1</v>
      </c>
      <c r="D23" s="64">
        <v>320</v>
      </c>
      <c r="E23" s="65">
        <f t="shared" si="0"/>
        <v>0.3125</v>
      </c>
      <c r="F23" s="65">
        <f t="shared" si="1"/>
        <v>9.6875</v>
      </c>
      <c r="G23" s="67" t="s">
        <v>300</v>
      </c>
      <c r="H23" s="17" t="s">
        <v>38</v>
      </c>
      <c r="I23" s="17" t="s">
        <v>188</v>
      </c>
      <c r="J23" s="17">
        <v>447</v>
      </c>
      <c r="K23" s="17">
        <v>14200</v>
      </c>
      <c r="L23" s="17">
        <v>52000</v>
      </c>
      <c r="M23" s="17">
        <v>25</v>
      </c>
      <c r="N23" s="32">
        <f t="shared" si="2"/>
        <v>86.877953850430927</v>
      </c>
      <c r="O23" s="32">
        <f t="shared" si="3"/>
        <v>8.687795385043092</v>
      </c>
      <c r="P23" s="32">
        <f t="shared" si="4"/>
        <v>7.687795385043092</v>
      </c>
      <c r="Q23" s="17">
        <v>2</v>
      </c>
      <c r="R23" s="70">
        <f t="shared" si="5"/>
        <v>15.375590770086184</v>
      </c>
      <c r="S23" s="74">
        <v>2.39</v>
      </c>
      <c r="T23" s="71">
        <f t="shared" si="6"/>
        <v>8.3055323881011951</v>
      </c>
      <c r="U23" s="71">
        <f t="shared" si="7"/>
        <v>2.0763830970252988</v>
      </c>
      <c r="V23" s="71">
        <f t="shared" si="8"/>
        <v>1.0763830970252988</v>
      </c>
      <c r="W23" s="80">
        <v>5</v>
      </c>
      <c r="X23" s="75">
        <f t="shared" si="9"/>
        <v>5.3819154851264939</v>
      </c>
      <c r="Y23" s="47" t="s">
        <v>203</v>
      </c>
      <c r="Z23" s="17">
        <v>3</v>
      </c>
      <c r="AA23" s="17"/>
      <c r="AB23" s="17"/>
      <c r="AC23" s="17"/>
      <c r="AD23" s="127"/>
      <c r="AE23" s="1">
        <v>9.6999999999999993</v>
      </c>
    </row>
    <row r="24" spans="1:31" x14ac:dyDescent="0.35">
      <c r="A24" s="43" t="s">
        <v>147</v>
      </c>
      <c r="B24" s="19" t="s">
        <v>170</v>
      </c>
      <c r="C24" s="61">
        <v>53.45</v>
      </c>
      <c r="D24" s="61">
        <v>49.4</v>
      </c>
      <c r="E24" s="55">
        <f t="shared" si="0"/>
        <v>2.0242914979757085</v>
      </c>
      <c r="F24" s="55">
        <f t="shared" si="1"/>
        <v>7.9757085020242915</v>
      </c>
      <c r="G24" s="1" t="s">
        <v>215</v>
      </c>
      <c r="H24" s="1" t="s">
        <v>39</v>
      </c>
      <c r="I24" s="1" t="s">
        <v>188</v>
      </c>
      <c r="J24" s="1">
        <v>452</v>
      </c>
      <c r="K24" s="1">
        <v>18400</v>
      </c>
      <c r="L24" s="1">
        <v>66500</v>
      </c>
      <c r="M24" s="1">
        <v>26.3</v>
      </c>
      <c r="N24" s="14">
        <f t="shared" si="2"/>
        <v>91.39560745065333</v>
      </c>
      <c r="O24" s="14">
        <f t="shared" si="3"/>
        <v>9.1395607450653333</v>
      </c>
      <c r="P24" s="14">
        <f t="shared" si="4"/>
        <v>8.1395607450653333</v>
      </c>
      <c r="Q24" s="1">
        <v>2</v>
      </c>
      <c r="R24" s="68">
        <f t="shared" si="5"/>
        <v>16.279121490130667</v>
      </c>
      <c r="S24" s="76">
        <v>2.72</v>
      </c>
      <c r="T24" s="72">
        <f t="shared" si="6"/>
        <v>9.4523213789268841</v>
      </c>
      <c r="U24" s="72">
        <f t="shared" si="7"/>
        <v>2.363080344731721</v>
      </c>
      <c r="V24" s="72">
        <f t="shared" si="8"/>
        <v>1.363080344731721</v>
      </c>
      <c r="W24" s="81">
        <v>5</v>
      </c>
      <c r="X24" s="77">
        <f t="shared" si="9"/>
        <v>6.8154017236586046</v>
      </c>
      <c r="Y24" s="40" t="s">
        <v>204</v>
      </c>
      <c r="Z24" s="1">
        <v>4</v>
      </c>
      <c r="AA24" s="1" t="s">
        <v>195</v>
      </c>
      <c r="AB24" s="1">
        <v>5</v>
      </c>
      <c r="AC24" s="1"/>
      <c r="AD24" s="128"/>
      <c r="AE24" s="1">
        <v>3</v>
      </c>
    </row>
    <row r="25" spans="1:31" x14ac:dyDescent="0.35">
      <c r="A25" s="43" t="s">
        <v>148</v>
      </c>
      <c r="B25" s="19" t="s">
        <v>171</v>
      </c>
      <c r="C25" s="135">
        <v>36.979999999999997</v>
      </c>
      <c r="D25" s="61">
        <v>41.4</v>
      </c>
      <c r="E25" s="55">
        <f t="shared" si="0"/>
        <v>2.4154589371980677</v>
      </c>
      <c r="F25" s="55">
        <f t="shared" si="1"/>
        <v>7.5845410628019323</v>
      </c>
      <c r="G25" s="1" t="s">
        <v>215</v>
      </c>
      <c r="H25" s="1" t="s">
        <v>40</v>
      </c>
      <c r="I25" s="1" t="s">
        <v>188</v>
      </c>
      <c r="J25" s="1">
        <v>446</v>
      </c>
      <c r="K25" s="1">
        <v>16200</v>
      </c>
      <c r="L25" s="1">
        <v>59000</v>
      </c>
      <c r="M25" s="1">
        <v>34.200000000000003</v>
      </c>
      <c r="N25" s="14">
        <f t="shared" si="2"/>
        <v>118.84904086738949</v>
      </c>
      <c r="O25" s="14">
        <f t="shared" si="3"/>
        <v>11.884904086738949</v>
      </c>
      <c r="P25" s="14">
        <f t="shared" si="4"/>
        <v>10.884904086738949</v>
      </c>
      <c r="Q25" s="1">
        <v>2</v>
      </c>
      <c r="R25" s="68">
        <f t="shared" si="5"/>
        <v>21.769808173477898</v>
      </c>
      <c r="S25" s="76">
        <v>2.13</v>
      </c>
      <c r="T25" s="72">
        <f t="shared" si="6"/>
        <v>7.4020016680567133</v>
      </c>
      <c r="U25" s="72">
        <f t="shared" si="7"/>
        <v>1.8505004170141783</v>
      </c>
      <c r="V25" s="72">
        <f t="shared" si="8"/>
        <v>0.85050041701417833</v>
      </c>
      <c r="W25" s="81">
        <v>5</v>
      </c>
      <c r="X25" s="77">
        <f t="shared" si="9"/>
        <v>4.2525020850708914</v>
      </c>
      <c r="Y25" s="40" t="s">
        <v>194</v>
      </c>
      <c r="Z25" s="1">
        <v>5</v>
      </c>
      <c r="AA25" s="1" t="s">
        <v>194</v>
      </c>
      <c r="AB25" s="1">
        <v>5</v>
      </c>
      <c r="AC25" s="1"/>
      <c r="AD25" s="128"/>
      <c r="AE25" s="1">
        <v>1.3</v>
      </c>
    </row>
    <row r="26" spans="1:31" x14ac:dyDescent="0.35">
      <c r="A26" s="43" t="s">
        <v>149</v>
      </c>
      <c r="B26" s="19" t="s">
        <v>172</v>
      </c>
      <c r="C26" s="61">
        <v>66.91</v>
      </c>
      <c r="D26" s="61">
        <v>50.6</v>
      </c>
      <c r="E26" s="55">
        <f t="shared" si="0"/>
        <v>1.9762845849802371</v>
      </c>
      <c r="F26" s="55">
        <f t="shared" si="1"/>
        <v>8.0237154150197636</v>
      </c>
      <c r="G26" s="1" t="s">
        <v>215</v>
      </c>
      <c r="H26" s="1" t="s">
        <v>41</v>
      </c>
      <c r="I26" s="1" t="s">
        <v>188</v>
      </c>
      <c r="J26" s="1">
        <v>453</v>
      </c>
      <c r="K26" s="1">
        <v>18700</v>
      </c>
      <c r="L26" s="1">
        <v>67200</v>
      </c>
      <c r="M26" s="1">
        <v>27.2</v>
      </c>
      <c r="N26" s="14">
        <f t="shared" si="2"/>
        <v>94.523213789268823</v>
      </c>
      <c r="O26" s="14">
        <f t="shared" si="3"/>
        <v>9.4523213789268823</v>
      </c>
      <c r="P26" s="14">
        <f t="shared" si="4"/>
        <v>8.4523213789268823</v>
      </c>
      <c r="Q26" s="1">
        <v>2</v>
      </c>
      <c r="R26" s="68">
        <f t="shared" si="5"/>
        <v>16.904642757853765</v>
      </c>
      <c r="S26" s="76">
        <v>2.46</v>
      </c>
      <c r="T26" s="72">
        <f t="shared" si="6"/>
        <v>8.5487906588824032</v>
      </c>
      <c r="U26" s="72">
        <f t="shared" si="7"/>
        <v>2.1371976647206008</v>
      </c>
      <c r="V26" s="72">
        <f t="shared" si="8"/>
        <v>1.1371976647206008</v>
      </c>
      <c r="W26" s="81">
        <v>5</v>
      </c>
      <c r="X26" s="77">
        <f t="shared" si="9"/>
        <v>5.685988323603004</v>
      </c>
      <c r="Y26" s="40" t="s">
        <v>205</v>
      </c>
      <c r="Z26" s="1">
        <v>1</v>
      </c>
      <c r="AA26" s="1"/>
      <c r="AB26" s="1"/>
      <c r="AC26" s="1" t="s">
        <v>206</v>
      </c>
      <c r="AD26" s="128">
        <v>2</v>
      </c>
      <c r="AE26" s="1">
        <v>11.9</v>
      </c>
    </row>
    <row r="27" spans="1:31" x14ac:dyDescent="0.35">
      <c r="A27" s="43" t="s">
        <v>150</v>
      </c>
      <c r="B27" s="19" t="s">
        <v>173</v>
      </c>
      <c r="C27" s="61">
        <v>51.43</v>
      </c>
      <c r="D27" s="61">
        <v>39</v>
      </c>
      <c r="E27" s="55">
        <f>100/D27</f>
        <v>2.5641025641025643</v>
      </c>
      <c r="F27" s="55">
        <f t="shared" si="1"/>
        <v>7.4358974358974361</v>
      </c>
      <c r="G27" s="1" t="s">
        <v>215</v>
      </c>
      <c r="H27" s="1" t="s">
        <v>27</v>
      </c>
      <c r="I27" s="1" t="s">
        <v>189</v>
      </c>
      <c r="J27" s="1">
        <v>449</v>
      </c>
      <c r="K27" s="1">
        <v>17600</v>
      </c>
      <c r="L27" s="1">
        <v>64200</v>
      </c>
      <c r="M27" s="1">
        <v>20.3</v>
      </c>
      <c r="N27" s="14">
        <f t="shared" si="2"/>
        <v>70.544898526549915</v>
      </c>
      <c r="O27" s="14">
        <f t="shared" si="3"/>
        <v>7.0544898526549913</v>
      </c>
      <c r="P27" s="14">
        <f t="shared" si="4"/>
        <v>6.0544898526549913</v>
      </c>
      <c r="Q27" s="1">
        <v>2</v>
      </c>
      <c r="R27" s="68">
        <f t="shared" si="5"/>
        <v>12.108979705309983</v>
      </c>
      <c r="S27" s="76">
        <v>2.31</v>
      </c>
      <c r="T27" s="72">
        <f t="shared" si="6"/>
        <v>8.0275229357798175</v>
      </c>
      <c r="U27" s="72">
        <f t="shared" si="7"/>
        <v>2.0068807339449544</v>
      </c>
      <c r="V27" s="72">
        <f t="shared" si="8"/>
        <v>1.0068807339449544</v>
      </c>
      <c r="W27" s="81">
        <v>5</v>
      </c>
      <c r="X27" s="77">
        <f t="shared" si="9"/>
        <v>5.0344036697247718</v>
      </c>
      <c r="Y27" s="40" t="s">
        <v>194</v>
      </c>
      <c r="Z27" s="1">
        <v>5</v>
      </c>
      <c r="AA27" s="1"/>
      <c r="AB27" s="1"/>
      <c r="AC27" s="1" t="s">
        <v>206</v>
      </c>
      <c r="AD27" s="128">
        <v>2</v>
      </c>
      <c r="AE27" s="1">
        <v>6.7</v>
      </c>
    </row>
    <row r="28" spans="1:31" x14ac:dyDescent="0.35">
      <c r="A28" s="43" t="s">
        <v>151</v>
      </c>
      <c r="B28" s="19" t="s">
        <v>174</v>
      </c>
      <c r="C28" s="61">
        <v>49.04</v>
      </c>
      <c r="D28" s="59">
        <v>242</v>
      </c>
      <c r="E28" s="66">
        <f t="shared" si="0"/>
        <v>0.41322314049586778</v>
      </c>
      <c r="F28" s="66">
        <f t="shared" si="1"/>
        <v>9.5867768595041323</v>
      </c>
      <c r="G28" s="27" t="s">
        <v>301</v>
      </c>
      <c r="H28" s="1" t="s">
        <v>28</v>
      </c>
      <c r="I28" s="1" t="s">
        <v>189</v>
      </c>
      <c r="J28" s="1">
        <v>440</v>
      </c>
      <c r="K28" s="1">
        <v>17800</v>
      </c>
      <c r="L28" s="1">
        <v>65800</v>
      </c>
      <c r="M28" s="1">
        <v>41</v>
      </c>
      <c r="N28" s="14">
        <f t="shared" si="2"/>
        <v>142.4798443147067</v>
      </c>
      <c r="O28" s="14">
        <f t="shared" si="3"/>
        <v>14.24798443147067</v>
      </c>
      <c r="P28" s="14">
        <f t="shared" si="4"/>
        <v>13.24798443147067</v>
      </c>
      <c r="Q28" s="1">
        <v>2</v>
      </c>
      <c r="R28" s="68">
        <f t="shared" si="5"/>
        <v>26.495968862941339</v>
      </c>
      <c r="S28" s="76">
        <v>1.5</v>
      </c>
      <c r="T28" s="72">
        <f t="shared" si="6"/>
        <v>5.2126772310258547</v>
      </c>
      <c r="U28" s="72">
        <f t="shared" si="7"/>
        <v>1.3031693077564637</v>
      </c>
      <c r="V28" s="72">
        <f t="shared" si="8"/>
        <v>0.30316930775646367</v>
      </c>
      <c r="W28" s="81">
        <v>5</v>
      </c>
      <c r="X28" s="77">
        <f t="shared" si="9"/>
        <v>1.5158465387823183</v>
      </c>
      <c r="Y28" s="40" t="s">
        <v>194</v>
      </c>
      <c r="Z28" s="1">
        <v>5</v>
      </c>
      <c r="AA28" s="1"/>
      <c r="AB28" s="1"/>
      <c r="AC28" s="1"/>
      <c r="AD28" s="128"/>
      <c r="AE28" s="1">
        <v>7.6</v>
      </c>
    </row>
    <row r="29" spans="1:31" x14ac:dyDescent="0.35">
      <c r="A29" s="43" t="s">
        <v>152</v>
      </c>
      <c r="B29" s="19" t="s">
        <v>175</v>
      </c>
      <c r="C29" s="61">
        <v>4.33</v>
      </c>
      <c r="D29" s="59">
        <v>6</v>
      </c>
      <c r="E29" s="57" t="s">
        <v>115</v>
      </c>
      <c r="F29" s="57" t="s">
        <v>115</v>
      </c>
      <c r="G29" s="27" t="s">
        <v>299</v>
      </c>
      <c r="H29" s="1" t="s">
        <v>29</v>
      </c>
      <c r="I29" s="1" t="s">
        <v>189</v>
      </c>
      <c r="J29" s="1">
        <v>459</v>
      </c>
      <c r="K29" s="1">
        <v>15200</v>
      </c>
      <c r="L29" s="1">
        <v>54100</v>
      </c>
      <c r="M29" s="1">
        <v>27.2</v>
      </c>
      <c r="N29" s="14">
        <f t="shared" si="2"/>
        <v>94.523213789268823</v>
      </c>
      <c r="O29" s="14">
        <f t="shared" si="3"/>
        <v>9.4523213789268823</v>
      </c>
      <c r="P29" s="14">
        <f t="shared" si="4"/>
        <v>8.4523213789268823</v>
      </c>
      <c r="Q29" s="1">
        <v>2</v>
      </c>
      <c r="R29" s="68">
        <f t="shared" si="5"/>
        <v>16.904642757853765</v>
      </c>
      <c r="S29" s="76">
        <v>2.1</v>
      </c>
      <c r="T29" s="72">
        <f t="shared" si="6"/>
        <v>7.2977481234361976</v>
      </c>
      <c r="U29" s="72">
        <f t="shared" si="7"/>
        <v>1.8244370308590494</v>
      </c>
      <c r="V29" s="72">
        <f t="shared" si="8"/>
        <v>0.8244370308590494</v>
      </c>
      <c r="W29" s="81">
        <v>5</v>
      </c>
      <c r="X29" s="77">
        <f t="shared" si="9"/>
        <v>4.1221851542952468</v>
      </c>
      <c r="Y29" s="40" t="s">
        <v>194</v>
      </c>
      <c r="Z29" s="1">
        <v>5</v>
      </c>
      <c r="AA29" s="1" t="s">
        <v>194</v>
      </c>
      <c r="AB29" s="1">
        <v>5</v>
      </c>
      <c r="AC29" s="1"/>
      <c r="AD29" s="128"/>
      <c r="AE29" s="1">
        <v>3.5</v>
      </c>
    </row>
    <row r="30" spans="1:31" ht="15" thickBot="1" x14ac:dyDescent="0.4">
      <c r="A30" s="44" t="s">
        <v>153</v>
      </c>
      <c r="B30" s="22" t="s">
        <v>176</v>
      </c>
      <c r="C30" s="62">
        <v>110</v>
      </c>
      <c r="D30" s="62">
        <v>56.6</v>
      </c>
      <c r="E30" s="56">
        <f>100/D30</f>
        <v>1.7667844522968197</v>
      </c>
      <c r="F30" s="56">
        <f>10-E30</f>
        <v>8.2332155477031801</v>
      </c>
      <c r="G30" s="21" t="s">
        <v>215</v>
      </c>
      <c r="H30" s="21" t="s">
        <v>30</v>
      </c>
      <c r="I30" s="21" t="s">
        <v>189</v>
      </c>
      <c r="J30" s="21">
        <v>441</v>
      </c>
      <c r="K30" s="21">
        <v>17000</v>
      </c>
      <c r="L30" s="21">
        <v>62900</v>
      </c>
      <c r="M30" s="21">
        <v>28</v>
      </c>
      <c r="N30" s="33">
        <f t="shared" si="2"/>
        <v>97.303308312482628</v>
      </c>
      <c r="O30" s="33">
        <f t="shared" si="3"/>
        <v>9.7303308312482635</v>
      </c>
      <c r="P30" s="33">
        <f t="shared" si="4"/>
        <v>8.7303308312482635</v>
      </c>
      <c r="Q30" s="21">
        <v>2</v>
      </c>
      <c r="R30" s="69">
        <f t="shared" si="5"/>
        <v>17.460661662496527</v>
      </c>
      <c r="S30" s="78">
        <v>2.1800000000000002</v>
      </c>
      <c r="T30" s="73">
        <f t="shared" si="6"/>
        <v>7.5757575757575761</v>
      </c>
      <c r="U30" s="73">
        <f t="shared" si="7"/>
        <v>1.893939393939394</v>
      </c>
      <c r="V30" s="73">
        <f t="shared" si="8"/>
        <v>0.89393939393939403</v>
      </c>
      <c r="W30" s="82">
        <v>5</v>
      </c>
      <c r="X30" s="79">
        <f t="shared" si="9"/>
        <v>4.4696969696969706</v>
      </c>
      <c r="Y30" s="48" t="s">
        <v>195</v>
      </c>
      <c r="Z30" s="21">
        <v>5</v>
      </c>
      <c r="AA30" s="21" t="s">
        <v>207</v>
      </c>
      <c r="AB30" s="21">
        <v>4</v>
      </c>
      <c r="AC30" s="21"/>
      <c r="AD30" s="129"/>
      <c r="AE30" s="1">
        <v>9.1</v>
      </c>
    </row>
    <row r="31" spans="1:31" x14ac:dyDescent="0.35">
      <c r="A31" s="42" t="s">
        <v>154</v>
      </c>
      <c r="B31" s="18" t="s">
        <v>177</v>
      </c>
      <c r="C31" s="131" t="s">
        <v>115</v>
      </c>
      <c r="D31" s="63">
        <v>17.8</v>
      </c>
      <c r="E31" s="54">
        <f t="shared" ref="E31:E38" si="10">100/D31</f>
        <v>5.6179775280898872</v>
      </c>
      <c r="F31" s="54">
        <f>10-E31</f>
        <v>4.3820224719101128</v>
      </c>
      <c r="G31" s="17" t="s">
        <v>215</v>
      </c>
      <c r="H31" s="17" t="s">
        <v>31</v>
      </c>
      <c r="I31" s="17" t="s">
        <v>189</v>
      </c>
      <c r="J31" s="17">
        <v>425</v>
      </c>
      <c r="K31" s="17">
        <v>16100</v>
      </c>
      <c r="L31" s="17">
        <v>62400</v>
      </c>
      <c r="M31" s="17">
        <v>35.700000000000003</v>
      </c>
      <c r="N31" s="32">
        <f t="shared" si="2"/>
        <v>124.06171809841535</v>
      </c>
      <c r="O31" s="32">
        <f t="shared" si="3"/>
        <v>12.406171809841535</v>
      </c>
      <c r="P31" s="32">
        <f t="shared" si="4"/>
        <v>11.406171809841535</v>
      </c>
      <c r="Q31" s="17">
        <v>2</v>
      </c>
      <c r="R31" s="70">
        <f t="shared" si="5"/>
        <v>22.81234361968307</v>
      </c>
      <c r="S31" s="74">
        <v>1.47</v>
      </c>
      <c r="T31" s="71">
        <f t="shared" si="6"/>
        <v>5.1084236864053372</v>
      </c>
      <c r="U31" s="71">
        <f t="shared" si="7"/>
        <v>1.2771059216013343</v>
      </c>
      <c r="V31" s="71">
        <f t="shared" si="8"/>
        <v>0.27710592160133429</v>
      </c>
      <c r="W31" s="80">
        <v>5</v>
      </c>
      <c r="X31" s="75">
        <f t="shared" si="9"/>
        <v>1.3855296080066715</v>
      </c>
      <c r="Y31" s="47" t="s">
        <v>195</v>
      </c>
      <c r="Z31" s="17">
        <v>5</v>
      </c>
      <c r="AA31" s="17" t="s">
        <v>208</v>
      </c>
      <c r="AB31" s="17">
        <v>4</v>
      </c>
      <c r="AC31" s="17"/>
      <c r="AD31" s="127"/>
      <c r="AE31" s="1">
        <v>4.2</v>
      </c>
    </row>
    <row r="32" spans="1:31" x14ac:dyDescent="0.35">
      <c r="A32" s="43" t="s">
        <v>155</v>
      </c>
      <c r="B32" s="19" t="s">
        <v>178</v>
      </c>
      <c r="C32" s="133">
        <v>121.8</v>
      </c>
      <c r="D32" s="61">
        <v>110</v>
      </c>
      <c r="E32" s="55">
        <f t="shared" si="10"/>
        <v>0.90909090909090906</v>
      </c>
      <c r="F32" s="55">
        <f t="shared" ref="F32:F38" si="11">10-E32</f>
        <v>9.0909090909090917</v>
      </c>
      <c r="G32" s="1" t="s">
        <v>215</v>
      </c>
      <c r="H32" s="1" t="s">
        <v>32</v>
      </c>
      <c r="I32" s="1" t="s">
        <v>189</v>
      </c>
      <c r="J32" s="1">
        <v>427</v>
      </c>
      <c r="K32" s="1">
        <v>15200</v>
      </c>
      <c r="L32" s="1">
        <v>58500</v>
      </c>
      <c r="M32" s="1">
        <v>28.8</v>
      </c>
      <c r="N32" s="14">
        <f t="shared" si="2"/>
        <v>100.0834028356964</v>
      </c>
      <c r="O32" s="14">
        <f t="shared" si="3"/>
        <v>10.008340283569641</v>
      </c>
      <c r="P32" s="14">
        <f t="shared" si="4"/>
        <v>9.0083402835696411</v>
      </c>
      <c r="Q32" s="1">
        <v>2</v>
      </c>
      <c r="R32" s="68">
        <f t="shared" si="5"/>
        <v>18.016680567139282</v>
      </c>
      <c r="S32" s="76">
        <v>1.56</v>
      </c>
      <c r="T32" s="72">
        <f t="shared" si="6"/>
        <v>5.4211843202668897</v>
      </c>
      <c r="U32" s="72">
        <f t="shared" si="7"/>
        <v>1.3552960800667224</v>
      </c>
      <c r="V32" s="72">
        <f t="shared" si="8"/>
        <v>0.35529608006672242</v>
      </c>
      <c r="W32" s="81">
        <v>5</v>
      </c>
      <c r="X32" s="77">
        <f t="shared" si="9"/>
        <v>1.7764804003336121</v>
      </c>
      <c r="Y32" s="40" t="s">
        <v>209</v>
      </c>
      <c r="Z32" s="1">
        <v>2</v>
      </c>
      <c r="AA32" s="1"/>
      <c r="AB32" s="1"/>
      <c r="AC32" s="1"/>
      <c r="AD32" s="128"/>
      <c r="AE32" s="1">
        <v>9.6</v>
      </c>
    </row>
    <row r="33" spans="1:31" x14ac:dyDescent="0.35">
      <c r="A33" s="43" t="s">
        <v>156</v>
      </c>
      <c r="B33" s="19" t="s">
        <v>179</v>
      </c>
      <c r="C33" s="133">
        <v>149.6</v>
      </c>
      <c r="D33" s="61">
        <v>119</v>
      </c>
      <c r="E33" s="55">
        <f t="shared" si="10"/>
        <v>0.84033613445378152</v>
      </c>
      <c r="F33" s="55">
        <f t="shared" si="11"/>
        <v>9.1596638655462179</v>
      </c>
      <c r="G33" s="1" t="s">
        <v>215</v>
      </c>
      <c r="H33" s="1" t="s">
        <v>33</v>
      </c>
      <c r="I33" s="1" t="s">
        <v>189</v>
      </c>
      <c r="J33" s="1">
        <v>448</v>
      </c>
      <c r="K33" s="1">
        <v>17300</v>
      </c>
      <c r="L33" s="1">
        <v>63400</v>
      </c>
      <c r="M33" s="1">
        <v>33.4</v>
      </c>
      <c r="N33" s="14">
        <f t="shared" si="2"/>
        <v>116.0689463441757</v>
      </c>
      <c r="O33" s="14">
        <f t="shared" si="3"/>
        <v>11.60689463441757</v>
      </c>
      <c r="P33" s="14">
        <f t="shared" si="4"/>
        <v>10.60689463441757</v>
      </c>
      <c r="Q33" s="1">
        <v>2</v>
      </c>
      <c r="R33" s="68">
        <f t="shared" si="5"/>
        <v>21.213789268835139</v>
      </c>
      <c r="S33" s="76">
        <v>1.34</v>
      </c>
      <c r="T33" s="72">
        <f t="shared" si="6"/>
        <v>4.6566583263830976</v>
      </c>
      <c r="U33" s="72">
        <f t="shared" si="7"/>
        <v>1.1641645815957744</v>
      </c>
      <c r="V33" s="72">
        <f t="shared" si="8"/>
        <v>0.16416458159577441</v>
      </c>
      <c r="W33" s="81">
        <v>5</v>
      </c>
      <c r="X33" s="77">
        <f t="shared" si="9"/>
        <v>0.82082290797887203</v>
      </c>
      <c r="Y33" s="40" t="s">
        <v>194</v>
      </c>
      <c r="Z33" s="1">
        <v>5</v>
      </c>
      <c r="AA33" s="1" t="s">
        <v>210</v>
      </c>
      <c r="AB33" s="1">
        <v>5</v>
      </c>
      <c r="AC33" s="1" t="s">
        <v>211</v>
      </c>
      <c r="AD33" s="128" t="s">
        <v>212</v>
      </c>
      <c r="AE33" s="1">
        <v>3.9</v>
      </c>
    </row>
    <row r="34" spans="1:31" x14ac:dyDescent="0.35">
      <c r="A34" s="43" t="s">
        <v>187</v>
      </c>
      <c r="B34" s="19" t="s">
        <v>180</v>
      </c>
      <c r="C34" s="133">
        <v>80.55</v>
      </c>
      <c r="D34" s="61">
        <v>74.400000000000006</v>
      </c>
      <c r="E34" s="55">
        <f t="shared" si="10"/>
        <v>1.3440860215053763</v>
      </c>
      <c r="F34" s="55">
        <f t="shared" si="11"/>
        <v>8.655913978494624</v>
      </c>
      <c r="G34" s="1" t="s">
        <v>215</v>
      </c>
      <c r="H34" s="1" t="s">
        <v>34</v>
      </c>
      <c r="I34" s="1" t="s">
        <v>189</v>
      </c>
      <c r="J34" s="1">
        <v>437</v>
      </c>
      <c r="K34" s="1">
        <v>16200</v>
      </c>
      <c r="L34" s="1">
        <v>61100</v>
      </c>
      <c r="M34" s="1">
        <v>20.8</v>
      </c>
      <c r="N34" s="14">
        <f t="shared" si="2"/>
        <v>72.282457603558512</v>
      </c>
      <c r="O34" s="14">
        <f t="shared" si="3"/>
        <v>7.2282457603558514</v>
      </c>
      <c r="P34" s="14">
        <f t="shared" si="4"/>
        <v>6.2282457603558514</v>
      </c>
      <c r="Q34" s="1">
        <v>2</v>
      </c>
      <c r="R34" s="68">
        <f t="shared" si="5"/>
        <v>12.456491520711703</v>
      </c>
      <c r="S34" s="76">
        <v>1.87</v>
      </c>
      <c r="T34" s="72">
        <f t="shared" si="6"/>
        <v>6.4984709480122325</v>
      </c>
      <c r="U34" s="72">
        <f t="shared" si="7"/>
        <v>1.6246177370030581</v>
      </c>
      <c r="V34" s="72">
        <f t="shared" si="8"/>
        <v>0.62461773700305812</v>
      </c>
      <c r="W34" s="81">
        <v>5</v>
      </c>
      <c r="X34" s="77">
        <f t="shared" si="9"/>
        <v>3.1230886850152908</v>
      </c>
      <c r="Y34" s="40" t="s">
        <v>194</v>
      </c>
      <c r="Z34" s="1">
        <v>5</v>
      </c>
      <c r="AA34" s="1"/>
      <c r="AB34" s="1"/>
      <c r="AC34" s="1"/>
      <c r="AD34" s="128"/>
      <c r="AE34" s="1">
        <v>7.4</v>
      </c>
    </row>
    <row r="35" spans="1:31" x14ac:dyDescent="0.35">
      <c r="A35" s="43" t="s">
        <v>157</v>
      </c>
      <c r="B35" s="19" t="s">
        <v>181</v>
      </c>
      <c r="C35" s="133">
        <v>48.17</v>
      </c>
      <c r="D35" s="61">
        <v>39.4</v>
      </c>
      <c r="E35" s="55">
        <f t="shared" si="10"/>
        <v>2.5380710659898478</v>
      </c>
      <c r="F35" s="55">
        <f t="shared" si="11"/>
        <v>7.4619289340101522</v>
      </c>
      <c r="G35" s="1" t="s">
        <v>215</v>
      </c>
      <c r="H35" s="1" t="s">
        <v>38</v>
      </c>
      <c r="I35" s="1" t="s">
        <v>189</v>
      </c>
      <c r="J35" s="1">
        <v>443</v>
      </c>
      <c r="K35" s="1">
        <v>19300</v>
      </c>
      <c r="L35" s="1">
        <v>72300</v>
      </c>
      <c r="M35" s="1">
        <v>25.9</v>
      </c>
      <c r="N35" s="14">
        <f t="shared" si="2"/>
        <v>90.00556018904642</v>
      </c>
      <c r="O35" s="14">
        <f t="shared" si="3"/>
        <v>9.0005560189046427</v>
      </c>
      <c r="P35" s="14">
        <f t="shared" si="4"/>
        <v>8.0005560189046427</v>
      </c>
      <c r="Q35" s="1">
        <v>2</v>
      </c>
      <c r="R35" s="68">
        <f t="shared" si="5"/>
        <v>16.001112037809285</v>
      </c>
      <c r="S35" s="76">
        <v>2.23</v>
      </c>
      <c r="T35" s="72">
        <f t="shared" si="6"/>
        <v>7.7495134834584372</v>
      </c>
      <c r="U35" s="72">
        <f t="shared" si="7"/>
        <v>1.9373783708646093</v>
      </c>
      <c r="V35" s="72">
        <f t="shared" si="8"/>
        <v>0.93737837086460929</v>
      </c>
      <c r="W35" s="81">
        <v>5</v>
      </c>
      <c r="X35" s="77">
        <f t="shared" si="9"/>
        <v>4.6868918543230462</v>
      </c>
      <c r="Y35" s="40" t="s">
        <v>194</v>
      </c>
      <c r="Z35" s="1">
        <v>5</v>
      </c>
      <c r="AA35" s="1"/>
      <c r="AB35" s="1"/>
      <c r="AC35" s="1"/>
      <c r="AD35" s="128"/>
      <c r="AE35" s="1">
        <v>7.8</v>
      </c>
    </row>
    <row r="36" spans="1:31" x14ac:dyDescent="0.35">
      <c r="A36" s="43" t="s">
        <v>158</v>
      </c>
      <c r="B36" s="19" t="s">
        <v>182</v>
      </c>
      <c r="C36" s="133">
        <v>44.69</v>
      </c>
      <c r="D36" s="61">
        <v>44.6</v>
      </c>
      <c r="E36" s="55">
        <f t="shared" si="10"/>
        <v>2.2421524663677128</v>
      </c>
      <c r="F36" s="55">
        <f t="shared" si="11"/>
        <v>7.7578475336322867</v>
      </c>
      <c r="G36" s="1" t="s">
        <v>215</v>
      </c>
      <c r="H36" s="1" t="s">
        <v>39</v>
      </c>
      <c r="I36" s="1" t="s">
        <v>189</v>
      </c>
      <c r="J36" s="1">
        <v>433</v>
      </c>
      <c r="K36" s="1">
        <v>17700</v>
      </c>
      <c r="L36" s="1">
        <v>66900</v>
      </c>
      <c r="M36" s="1">
        <v>43.2</v>
      </c>
      <c r="N36" s="14">
        <f t="shared" si="2"/>
        <v>150.12510425354463</v>
      </c>
      <c r="O36" s="14">
        <f t="shared" si="3"/>
        <v>15.012510425354463</v>
      </c>
      <c r="P36" s="14">
        <f t="shared" si="4"/>
        <v>14.012510425354463</v>
      </c>
      <c r="Q36" s="1">
        <v>2</v>
      </c>
      <c r="R36" s="68">
        <f t="shared" si="5"/>
        <v>28.025020850708927</v>
      </c>
      <c r="S36" s="76">
        <v>1.56</v>
      </c>
      <c r="T36" s="72">
        <f t="shared" si="6"/>
        <v>5.4211843202668897</v>
      </c>
      <c r="U36" s="72">
        <f t="shared" si="7"/>
        <v>1.3552960800667224</v>
      </c>
      <c r="V36" s="72">
        <f t="shared" si="8"/>
        <v>0.35529608006672242</v>
      </c>
      <c r="W36" s="81">
        <v>5</v>
      </c>
      <c r="X36" s="77">
        <f t="shared" si="9"/>
        <v>1.7764804003336121</v>
      </c>
      <c r="Y36" s="40" t="s">
        <v>194</v>
      </c>
      <c r="Z36" s="1">
        <v>5</v>
      </c>
      <c r="AA36" s="1"/>
      <c r="AB36" s="1"/>
      <c r="AC36" s="1"/>
      <c r="AD36" s="128"/>
      <c r="AE36" s="1">
        <v>7.3</v>
      </c>
    </row>
    <row r="37" spans="1:31" x14ac:dyDescent="0.35">
      <c r="A37" s="43" t="s">
        <v>159</v>
      </c>
      <c r="B37" s="19" t="s">
        <v>183</v>
      </c>
      <c r="C37" s="133">
        <v>116.2</v>
      </c>
      <c r="D37" s="61">
        <v>70</v>
      </c>
      <c r="E37" s="55">
        <f t="shared" si="10"/>
        <v>1.4285714285714286</v>
      </c>
      <c r="F37" s="55">
        <f t="shared" si="11"/>
        <v>8.5714285714285712</v>
      </c>
      <c r="G37" s="1" t="s">
        <v>215</v>
      </c>
      <c r="H37" s="1" t="s">
        <v>40</v>
      </c>
      <c r="I37" s="1" t="s">
        <v>189</v>
      </c>
      <c r="J37" s="1">
        <v>432</v>
      </c>
      <c r="K37" s="1">
        <v>12900</v>
      </c>
      <c r="L37" s="1">
        <v>48700</v>
      </c>
      <c r="M37" s="1">
        <v>24.9</v>
      </c>
      <c r="N37" s="14">
        <f t="shared" si="2"/>
        <v>86.530442035029182</v>
      </c>
      <c r="O37" s="14">
        <f t="shared" si="3"/>
        <v>8.6530442035029189</v>
      </c>
      <c r="P37" s="14">
        <f t="shared" si="4"/>
        <v>7.6530442035029189</v>
      </c>
      <c r="Q37" s="1">
        <v>2</v>
      </c>
      <c r="R37" s="68">
        <f t="shared" si="5"/>
        <v>15.306088407005838</v>
      </c>
      <c r="S37" s="76">
        <v>2.4700000000000002</v>
      </c>
      <c r="T37" s="72">
        <f t="shared" si="6"/>
        <v>8.5835418404225763</v>
      </c>
      <c r="U37" s="72">
        <f t="shared" si="7"/>
        <v>2.1458854601056441</v>
      </c>
      <c r="V37" s="72">
        <f t="shared" si="8"/>
        <v>1.1458854601056441</v>
      </c>
      <c r="W37" s="81">
        <v>5</v>
      </c>
      <c r="X37" s="77">
        <f t="shared" si="9"/>
        <v>5.7294273005282204</v>
      </c>
      <c r="Y37" s="40" t="s">
        <v>213</v>
      </c>
      <c r="Z37" s="1">
        <v>3</v>
      </c>
      <c r="AA37" s="1" t="s">
        <v>195</v>
      </c>
      <c r="AB37" s="1">
        <v>5</v>
      </c>
      <c r="AC37" s="1"/>
      <c r="AD37" s="128"/>
      <c r="AE37" s="1">
        <v>2.8</v>
      </c>
    </row>
    <row r="38" spans="1:31" ht="15" thickBot="1" x14ac:dyDescent="0.4">
      <c r="A38" s="44" t="s">
        <v>160</v>
      </c>
      <c r="B38" s="22" t="s">
        <v>184</v>
      </c>
      <c r="C38" s="134">
        <v>127.9</v>
      </c>
      <c r="D38" s="62">
        <v>57</v>
      </c>
      <c r="E38" s="56">
        <f t="shared" si="10"/>
        <v>1.7543859649122806</v>
      </c>
      <c r="F38" s="56">
        <f t="shared" si="11"/>
        <v>8.2456140350877192</v>
      </c>
      <c r="G38" s="21" t="s">
        <v>215</v>
      </c>
      <c r="H38" s="21" t="s">
        <v>41</v>
      </c>
      <c r="I38" s="21" t="s">
        <v>189</v>
      </c>
      <c r="J38" s="21">
        <v>437</v>
      </c>
      <c r="K38" s="21">
        <v>16700</v>
      </c>
      <c r="L38" s="21">
        <v>62600</v>
      </c>
      <c r="M38" s="21">
        <v>28.5</v>
      </c>
      <c r="N38" s="33">
        <f t="shared" si="2"/>
        <v>99.040867389491254</v>
      </c>
      <c r="O38" s="33">
        <f t="shared" si="3"/>
        <v>9.9040867389491254</v>
      </c>
      <c r="P38" s="33">
        <f t="shared" si="4"/>
        <v>8.9040867389491254</v>
      </c>
      <c r="Q38" s="21">
        <v>2</v>
      </c>
      <c r="R38" s="69">
        <f t="shared" si="5"/>
        <v>17.808173477898251</v>
      </c>
      <c r="S38" s="78">
        <v>1.9</v>
      </c>
      <c r="T38" s="73">
        <f t="shared" si="6"/>
        <v>6.6027244926327491</v>
      </c>
      <c r="U38" s="73">
        <f t="shared" si="7"/>
        <v>1.6506811231581873</v>
      </c>
      <c r="V38" s="73">
        <f t="shared" si="8"/>
        <v>0.65068112315818727</v>
      </c>
      <c r="W38" s="82">
        <v>5</v>
      </c>
      <c r="X38" s="79">
        <f t="shared" si="9"/>
        <v>3.2534056157909363</v>
      </c>
      <c r="Y38" s="48" t="s">
        <v>194</v>
      </c>
      <c r="Z38" s="21">
        <v>5</v>
      </c>
      <c r="AA38" s="21" t="s">
        <v>194</v>
      </c>
      <c r="AB38" s="21">
        <v>5</v>
      </c>
      <c r="AC38" s="21"/>
      <c r="AD38" s="129"/>
      <c r="AE38" s="1">
        <v>1.6</v>
      </c>
    </row>
    <row r="40" spans="1:31" x14ac:dyDescent="0.35">
      <c r="E40" s="4"/>
      <c r="F40" s="4"/>
      <c r="G40" s="4"/>
      <c r="H40" s="4"/>
      <c r="I40" s="83"/>
      <c r="J40" s="84"/>
      <c r="K40" s="4"/>
      <c r="L40" s="4"/>
    </row>
    <row r="41" spans="1:31" x14ac:dyDescent="0.35">
      <c r="A41" t="s">
        <v>161</v>
      </c>
      <c r="E41" s="4"/>
      <c r="F41" s="4"/>
      <c r="G41" s="4"/>
      <c r="H41" s="4"/>
      <c r="I41" s="4"/>
      <c r="J41" s="4"/>
      <c r="K41" s="4"/>
      <c r="L41" s="4"/>
      <c r="M41" t="s">
        <v>169</v>
      </c>
      <c r="AC41" t="s">
        <v>177</v>
      </c>
    </row>
    <row r="42" spans="1:31" x14ac:dyDescent="0.35">
      <c r="E42" s="85"/>
      <c r="F42" s="85"/>
      <c r="G42" s="85"/>
      <c r="H42" s="85"/>
      <c r="I42" s="86"/>
      <c r="J42" s="86"/>
      <c r="K42" s="87"/>
      <c r="L42" s="86"/>
    </row>
    <row r="43" spans="1:31" x14ac:dyDescent="0.35">
      <c r="E43" s="4"/>
      <c r="F43" s="4"/>
      <c r="G43" s="88"/>
      <c r="H43" s="88"/>
      <c r="I43" s="88"/>
      <c r="J43" s="4"/>
      <c r="K43" s="88"/>
      <c r="L43" s="84"/>
    </row>
    <row r="44" spans="1:31" x14ac:dyDescent="0.35">
      <c r="E44" s="4"/>
      <c r="F44" s="4"/>
      <c r="G44" s="88"/>
      <c r="H44" s="88"/>
      <c r="I44" s="88"/>
      <c r="J44" s="4"/>
      <c r="K44" s="88"/>
      <c r="L44" s="84"/>
    </row>
    <row r="45" spans="1:31" x14ac:dyDescent="0.35">
      <c r="E45" s="4"/>
      <c r="F45" s="4"/>
      <c r="G45" s="88"/>
      <c r="H45" s="88"/>
      <c r="I45" s="88"/>
      <c r="J45" s="4"/>
      <c r="K45" s="88"/>
      <c r="L45" s="84"/>
    </row>
    <row r="46" spans="1:31" x14ac:dyDescent="0.35">
      <c r="E46" s="4"/>
      <c r="F46" s="4"/>
      <c r="G46" s="88"/>
      <c r="H46" s="88"/>
      <c r="I46" s="88"/>
      <c r="J46" s="4"/>
      <c r="K46" s="88"/>
      <c r="L46" s="84"/>
    </row>
    <row r="47" spans="1:31" x14ac:dyDescent="0.35">
      <c r="E47" s="4"/>
      <c r="F47" s="4"/>
      <c r="G47" s="88"/>
      <c r="H47" s="88"/>
      <c r="I47" s="88"/>
      <c r="J47" s="4"/>
      <c r="K47" s="88"/>
      <c r="L47" s="84"/>
    </row>
    <row r="48" spans="1:31" x14ac:dyDescent="0.35">
      <c r="E48" s="4"/>
      <c r="F48" s="4"/>
      <c r="G48" s="88"/>
      <c r="H48" s="88"/>
      <c r="I48" s="88"/>
      <c r="J48" s="4"/>
      <c r="K48" s="88"/>
      <c r="L48" s="84"/>
    </row>
    <row r="49" spans="1:29" x14ac:dyDescent="0.35">
      <c r="E49" s="4"/>
      <c r="F49" s="4"/>
      <c r="G49" s="88"/>
      <c r="H49" s="88"/>
      <c r="I49" s="88"/>
      <c r="J49" s="4"/>
      <c r="K49" s="88"/>
      <c r="L49" s="84"/>
    </row>
    <row r="50" spans="1:29" x14ac:dyDescent="0.35">
      <c r="E50" s="4"/>
      <c r="F50" s="4"/>
      <c r="G50" s="88"/>
      <c r="H50" s="88"/>
      <c r="I50" s="88"/>
      <c r="J50" s="4"/>
      <c r="K50" s="88"/>
      <c r="L50" s="84"/>
    </row>
    <row r="51" spans="1:29" x14ac:dyDescent="0.35">
      <c r="E51" s="4"/>
      <c r="F51" s="4"/>
      <c r="G51" s="88"/>
      <c r="H51" s="88"/>
      <c r="I51" s="88"/>
      <c r="J51" s="4"/>
      <c r="K51" s="88"/>
      <c r="L51" s="84"/>
    </row>
    <row r="52" spans="1:29" x14ac:dyDescent="0.35">
      <c r="E52" s="4"/>
      <c r="F52" s="4"/>
      <c r="G52" s="88"/>
      <c r="H52" s="88"/>
      <c r="I52" s="88"/>
      <c r="J52" s="4"/>
      <c r="K52" s="88"/>
      <c r="L52" s="84"/>
    </row>
    <row r="53" spans="1:29" x14ac:dyDescent="0.35">
      <c r="E53" s="4"/>
      <c r="F53" s="4"/>
      <c r="G53" s="88"/>
      <c r="H53" s="88"/>
      <c r="I53" s="88"/>
      <c r="J53" s="4"/>
      <c r="K53" s="88"/>
      <c r="L53" s="84"/>
    </row>
    <row r="54" spans="1:29" x14ac:dyDescent="0.35">
      <c r="E54" s="4"/>
      <c r="F54" s="4"/>
      <c r="G54" s="88"/>
      <c r="H54" s="88"/>
      <c r="I54" s="88"/>
      <c r="J54" s="4"/>
      <c r="K54" s="88"/>
      <c r="L54" s="84"/>
    </row>
    <row r="55" spans="1:29" x14ac:dyDescent="0.35">
      <c r="E55" s="4"/>
      <c r="F55" s="4"/>
      <c r="G55" s="88"/>
      <c r="H55" s="88"/>
      <c r="I55" s="88"/>
      <c r="J55" s="4"/>
      <c r="K55" s="88"/>
      <c r="L55" s="84"/>
    </row>
    <row r="56" spans="1:29" x14ac:dyDescent="0.35">
      <c r="E56" s="4"/>
      <c r="F56" s="4"/>
      <c r="G56" s="88"/>
      <c r="H56" s="88"/>
      <c r="I56" s="88"/>
      <c r="J56" s="4"/>
      <c r="K56" s="88"/>
      <c r="L56" s="84"/>
    </row>
    <row r="57" spans="1:29" x14ac:dyDescent="0.35">
      <c r="E57" s="4"/>
      <c r="F57" s="4"/>
      <c r="G57" s="88"/>
      <c r="H57" s="88"/>
      <c r="I57" s="88"/>
      <c r="J57" s="4"/>
      <c r="K57" s="88"/>
      <c r="L57" s="84"/>
    </row>
    <row r="58" spans="1:29" x14ac:dyDescent="0.35">
      <c r="E58" s="4"/>
      <c r="F58" s="4"/>
      <c r="G58" s="88"/>
      <c r="H58" s="88"/>
      <c r="I58" s="88"/>
      <c r="J58" s="4"/>
      <c r="K58" s="88"/>
      <c r="L58" s="84"/>
    </row>
    <row r="59" spans="1:29" x14ac:dyDescent="0.35">
      <c r="E59" s="4"/>
      <c r="F59" s="4"/>
      <c r="G59" s="88"/>
      <c r="H59" s="88"/>
      <c r="I59" s="88"/>
      <c r="J59" s="4"/>
      <c r="K59" s="88"/>
      <c r="L59" s="84"/>
    </row>
    <row r="60" spans="1:29" x14ac:dyDescent="0.35">
      <c r="E60" s="4"/>
      <c r="F60" s="4"/>
      <c r="G60" s="88"/>
      <c r="H60" s="88"/>
      <c r="I60" s="88"/>
      <c r="J60" s="4"/>
      <c r="K60" s="88"/>
      <c r="L60" s="84"/>
    </row>
    <row r="61" spans="1:29" x14ac:dyDescent="0.35">
      <c r="E61" s="4"/>
      <c r="F61" s="4"/>
      <c r="G61" s="88"/>
      <c r="H61" s="88"/>
      <c r="I61" s="88"/>
      <c r="J61" s="4"/>
      <c r="K61" s="88"/>
      <c r="L61" s="84"/>
    </row>
    <row r="62" spans="1:29" x14ac:dyDescent="0.35">
      <c r="A62" t="s">
        <v>162</v>
      </c>
      <c r="E62" s="4"/>
      <c r="F62" s="4"/>
      <c r="G62" s="88"/>
      <c r="H62" s="88"/>
      <c r="I62" s="88"/>
      <c r="J62" s="4"/>
      <c r="K62" s="88"/>
      <c r="L62" s="84"/>
      <c r="M62" t="s">
        <v>170</v>
      </c>
      <c r="AC62" t="s">
        <v>178</v>
      </c>
    </row>
    <row r="63" spans="1:29" x14ac:dyDescent="0.35">
      <c r="E63" s="4"/>
      <c r="F63" s="4"/>
      <c r="G63" s="88"/>
      <c r="H63" s="88"/>
      <c r="I63" s="88"/>
      <c r="J63" s="4"/>
      <c r="K63" s="88"/>
      <c r="L63" s="84"/>
    </row>
    <row r="64" spans="1:29" x14ac:dyDescent="0.35">
      <c r="E64" s="4"/>
      <c r="F64" s="4"/>
      <c r="G64" s="88"/>
      <c r="H64" s="88"/>
      <c r="I64" s="88"/>
      <c r="J64" s="4"/>
      <c r="K64" s="88"/>
      <c r="L64" s="84"/>
    </row>
    <row r="65" spans="5:12" x14ac:dyDescent="0.35">
      <c r="E65" s="4"/>
      <c r="F65" s="4"/>
      <c r="G65" s="88"/>
      <c r="H65" s="88"/>
      <c r="I65" s="88"/>
      <c r="J65" s="4"/>
      <c r="K65" s="88"/>
      <c r="L65" s="84"/>
    </row>
    <row r="66" spans="5:12" x14ac:dyDescent="0.35">
      <c r="E66" s="4"/>
      <c r="F66" s="4"/>
      <c r="G66" s="88"/>
      <c r="H66" s="88"/>
      <c r="I66" s="88"/>
      <c r="J66" s="4"/>
      <c r="K66" s="88"/>
      <c r="L66" s="84"/>
    </row>
    <row r="67" spans="5:12" x14ac:dyDescent="0.35">
      <c r="E67" s="4"/>
      <c r="F67" s="4"/>
      <c r="G67" s="4"/>
      <c r="H67" s="4"/>
      <c r="I67" s="4"/>
      <c r="J67" s="4"/>
      <c r="K67" s="4"/>
      <c r="L67" s="4"/>
    </row>
    <row r="68" spans="5:12" x14ac:dyDescent="0.35">
      <c r="E68" s="4"/>
      <c r="F68" s="4"/>
      <c r="G68" s="4"/>
      <c r="H68" s="4"/>
      <c r="I68" s="4"/>
      <c r="J68" s="4"/>
      <c r="K68" s="4"/>
      <c r="L68" s="4"/>
    </row>
    <row r="69" spans="5:12" x14ac:dyDescent="0.35">
      <c r="E69" s="85"/>
      <c r="F69" s="87"/>
      <c r="G69" s="87"/>
      <c r="H69" s="87"/>
      <c r="I69" s="87"/>
      <c r="J69" s="87"/>
      <c r="K69" s="87"/>
      <c r="L69" s="4"/>
    </row>
    <row r="70" spans="5:12" x14ac:dyDescent="0.35">
      <c r="E70" s="4"/>
      <c r="F70" s="88"/>
      <c r="G70" s="88"/>
      <c r="H70" s="88"/>
      <c r="I70" s="88"/>
      <c r="J70" s="89"/>
      <c r="K70" s="88"/>
      <c r="L70" s="4"/>
    </row>
    <row r="71" spans="5:12" x14ac:dyDescent="0.35">
      <c r="E71" s="4"/>
      <c r="F71" s="88"/>
      <c r="G71" s="88"/>
      <c r="H71" s="88"/>
      <c r="I71" s="88"/>
      <c r="J71" s="89"/>
      <c r="K71" s="88"/>
      <c r="L71" s="4"/>
    </row>
    <row r="72" spans="5:12" x14ac:dyDescent="0.35">
      <c r="E72" s="4"/>
      <c r="F72" s="88"/>
      <c r="G72" s="88"/>
      <c r="H72" s="88"/>
      <c r="I72" s="88"/>
      <c r="J72" s="89"/>
      <c r="K72" s="88"/>
      <c r="L72" s="4"/>
    </row>
    <row r="73" spans="5:12" x14ac:dyDescent="0.35">
      <c r="E73" s="4"/>
      <c r="F73" s="88"/>
      <c r="G73" s="88"/>
      <c r="H73" s="88"/>
      <c r="I73" s="88"/>
      <c r="J73" s="89"/>
      <c r="K73" s="88"/>
      <c r="L73" s="4"/>
    </row>
    <row r="74" spans="5:12" x14ac:dyDescent="0.35">
      <c r="E74" s="4"/>
      <c r="F74" s="88"/>
      <c r="G74" s="88"/>
      <c r="H74" s="88"/>
      <c r="I74" s="88"/>
      <c r="J74" s="89"/>
      <c r="K74" s="88"/>
      <c r="L74" s="4"/>
    </row>
    <row r="75" spans="5:12" x14ac:dyDescent="0.35">
      <c r="E75" s="4"/>
      <c r="F75" s="88"/>
      <c r="G75" s="88"/>
      <c r="H75" s="88"/>
      <c r="I75" s="88"/>
      <c r="J75" s="89"/>
      <c r="K75" s="88"/>
      <c r="L75" s="4"/>
    </row>
    <row r="76" spans="5:12" x14ac:dyDescent="0.35">
      <c r="E76" s="4"/>
      <c r="F76" s="88"/>
      <c r="G76" s="88"/>
      <c r="H76" s="88"/>
      <c r="I76" s="88"/>
      <c r="J76" s="89"/>
      <c r="K76" s="88"/>
      <c r="L76" s="4"/>
    </row>
    <row r="77" spans="5:12" x14ac:dyDescent="0.35">
      <c r="E77" s="4"/>
      <c r="F77" s="88"/>
      <c r="G77" s="88"/>
      <c r="H77" s="88"/>
      <c r="I77" s="88"/>
      <c r="J77" s="89"/>
      <c r="K77" s="88"/>
      <c r="L77" s="4"/>
    </row>
    <row r="78" spans="5:12" x14ac:dyDescent="0.35">
      <c r="E78" s="4"/>
      <c r="F78" s="88"/>
      <c r="G78" s="88"/>
      <c r="H78" s="88"/>
      <c r="I78" s="88"/>
      <c r="J78" s="89"/>
      <c r="K78" s="88"/>
      <c r="L78" s="4"/>
    </row>
    <row r="79" spans="5:12" x14ac:dyDescent="0.35">
      <c r="E79" s="4"/>
      <c r="F79" s="88"/>
      <c r="G79" s="88"/>
      <c r="H79" s="88"/>
      <c r="I79" s="88"/>
      <c r="J79" s="89"/>
      <c r="K79" s="88"/>
      <c r="L79" s="4"/>
    </row>
    <row r="80" spans="5:12" x14ac:dyDescent="0.35">
      <c r="E80" s="4"/>
      <c r="F80" s="88"/>
      <c r="G80" s="88"/>
      <c r="H80" s="88"/>
      <c r="I80" s="88"/>
      <c r="J80" s="89"/>
      <c r="K80" s="88"/>
      <c r="L80" s="4"/>
    </row>
    <row r="81" spans="1:29" x14ac:dyDescent="0.35">
      <c r="E81" s="4"/>
      <c r="F81" s="88"/>
      <c r="G81" s="88"/>
      <c r="H81" s="88"/>
      <c r="I81" s="88"/>
      <c r="J81" s="89"/>
      <c r="K81" s="88"/>
      <c r="L81" s="4"/>
    </row>
    <row r="82" spans="1:29" x14ac:dyDescent="0.35">
      <c r="E82" s="4"/>
      <c r="F82" s="88"/>
      <c r="G82" s="88"/>
      <c r="H82" s="88"/>
      <c r="I82" s="88"/>
      <c r="J82" s="89"/>
      <c r="K82" s="88"/>
      <c r="L82" s="4"/>
    </row>
    <row r="83" spans="1:29" x14ac:dyDescent="0.35">
      <c r="E83" s="4"/>
      <c r="F83" s="88"/>
      <c r="G83" s="88"/>
      <c r="H83" s="88"/>
      <c r="I83" s="88"/>
      <c r="J83" s="89"/>
      <c r="K83" s="88"/>
      <c r="L83" s="4"/>
    </row>
    <row r="84" spans="1:29" x14ac:dyDescent="0.35">
      <c r="A84" t="s">
        <v>163</v>
      </c>
      <c r="E84" s="4"/>
      <c r="F84" s="88"/>
      <c r="G84" s="88"/>
      <c r="H84" s="88"/>
      <c r="I84" s="88"/>
      <c r="J84" s="89"/>
      <c r="K84" s="88"/>
      <c r="L84" s="4"/>
      <c r="M84" t="s">
        <v>171</v>
      </c>
      <c r="AC84" t="s">
        <v>179</v>
      </c>
    </row>
    <row r="85" spans="1:29" x14ac:dyDescent="0.35">
      <c r="E85" s="4"/>
      <c r="F85" s="88"/>
      <c r="G85" s="88"/>
      <c r="H85" s="88"/>
      <c r="I85" s="88"/>
      <c r="J85" s="89"/>
      <c r="K85" s="88"/>
      <c r="L85" s="4"/>
    </row>
    <row r="86" spans="1:29" x14ac:dyDescent="0.35">
      <c r="E86" s="4"/>
      <c r="F86" s="88"/>
      <c r="G86" s="88"/>
      <c r="H86" s="88"/>
      <c r="I86" s="88"/>
      <c r="J86" s="89"/>
      <c r="K86" s="88"/>
      <c r="L86" s="4"/>
    </row>
    <row r="87" spans="1:29" x14ac:dyDescent="0.35">
      <c r="E87" s="4"/>
      <c r="F87" s="88"/>
      <c r="G87" s="88"/>
      <c r="H87" s="88"/>
      <c r="I87" s="88"/>
      <c r="J87" s="89"/>
      <c r="K87" s="88"/>
      <c r="L87" s="4"/>
    </row>
    <row r="88" spans="1:29" x14ac:dyDescent="0.35">
      <c r="E88" s="4"/>
      <c r="F88" s="88"/>
      <c r="G88" s="88"/>
      <c r="H88" s="88"/>
      <c r="I88" s="88"/>
      <c r="J88" s="89"/>
      <c r="K88" s="88"/>
      <c r="L88" s="4"/>
    </row>
    <row r="89" spans="1:29" x14ac:dyDescent="0.35">
      <c r="E89" s="4"/>
      <c r="F89" s="88"/>
      <c r="G89" s="88"/>
      <c r="H89" s="88"/>
      <c r="I89" s="88"/>
      <c r="J89" s="89"/>
      <c r="K89" s="88"/>
      <c r="L89" s="4"/>
    </row>
    <row r="90" spans="1:29" x14ac:dyDescent="0.35">
      <c r="E90" s="4"/>
      <c r="F90" s="88"/>
      <c r="G90" s="88"/>
      <c r="H90" s="88"/>
      <c r="I90" s="88"/>
      <c r="J90" s="89"/>
      <c r="K90" s="88"/>
      <c r="L90" s="4"/>
    </row>
    <row r="91" spans="1:29" x14ac:dyDescent="0.35">
      <c r="E91" s="4"/>
      <c r="F91" s="88"/>
      <c r="G91" s="88"/>
      <c r="H91" s="88"/>
      <c r="I91" s="88"/>
      <c r="J91" s="89"/>
      <c r="K91" s="88"/>
      <c r="L91" s="4"/>
    </row>
    <row r="92" spans="1:29" x14ac:dyDescent="0.35">
      <c r="E92" s="4"/>
      <c r="F92" s="88"/>
      <c r="G92" s="88"/>
      <c r="H92" s="88"/>
      <c r="I92" s="88"/>
      <c r="J92" s="89"/>
      <c r="K92" s="88"/>
      <c r="L92" s="4"/>
    </row>
    <row r="93" spans="1:29" x14ac:dyDescent="0.35">
      <c r="E93" s="4"/>
      <c r="F93" s="88"/>
      <c r="G93" s="88"/>
      <c r="H93" s="88"/>
      <c r="I93" s="88"/>
      <c r="J93" s="89"/>
      <c r="K93" s="88"/>
      <c r="L93" s="4"/>
    </row>
    <row r="106" spans="1:29" x14ac:dyDescent="0.35">
      <c r="A106" t="s">
        <v>164</v>
      </c>
      <c r="M106" t="s">
        <v>172</v>
      </c>
      <c r="AC106" t="s">
        <v>180</v>
      </c>
    </row>
    <row r="127" spans="1:29" x14ac:dyDescent="0.35">
      <c r="AC127" t="s">
        <v>181</v>
      </c>
    </row>
    <row r="128" spans="1:29" x14ac:dyDescent="0.35">
      <c r="A128" t="s">
        <v>165</v>
      </c>
      <c r="M128" t="s">
        <v>173</v>
      </c>
    </row>
    <row r="150" spans="1:29" x14ac:dyDescent="0.35">
      <c r="A150" t="s">
        <v>166</v>
      </c>
      <c r="M150" t="s">
        <v>174</v>
      </c>
      <c r="AC150" t="s">
        <v>182</v>
      </c>
    </row>
    <row r="171" spans="1:29" x14ac:dyDescent="0.35">
      <c r="AC171" t="s">
        <v>183</v>
      </c>
    </row>
    <row r="172" spans="1:29" x14ac:dyDescent="0.35">
      <c r="A172" t="s">
        <v>167</v>
      </c>
      <c r="M172" t="s">
        <v>175</v>
      </c>
    </row>
    <row r="194" spans="1:30" x14ac:dyDescent="0.35">
      <c r="A194" t="s">
        <v>168</v>
      </c>
      <c r="M194" t="s">
        <v>176</v>
      </c>
      <c r="AD194" t="s">
        <v>184</v>
      </c>
    </row>
  </sheetData>
  <mergeCells count="4">
    <mergeCell ref="C13:I13"/>
    <mergeCell ref="J13:L13"/>
    <mergeCell ref="M13:X13"/>
    <mergeCell ref="Y13:AD13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187"/>
  <sheetViews>
    <sheetView tabSelected="1" topLeftCell="A10" zoomScale="80" zoomScaleNormal="80" workbookViewId="0">
      <selection activeCell="I12" sqref="I12"/>
    </sheetView>
  </sheetViews>
  <sheetFormatPr defaultRowHeight="14.5" x14ac:dyDescent="0.35"/>
  <cols>
    <col min="1" max="1" width="15.26953125" customWidth="1"/>
    <col min="2" max="2" width="14.453125" bestFit="1" customWidth="1"/>
    <col min="3" max="4" width="13.81640625" customWidth="1"/>
    <col min="5" max="5" width="8.81640625" customWidth="1"/>
    <col min="6" max="6" width="11.26953125" customWidth="1"/>
    <col min="7" max="7" width="13.54296875" customWidth="1"/>
    <col min="8" max="8" width="11.54296875" bestFit="1" customWidth="1"/>
    <col min="9" max="9" width="19.81640625" customWidth="1"/>
    <col min="10" max="10" width="16.453125" bestFit="1" customWidth="1"/>
    <col min="11" max="11" width="12.453125" bestFit="1" customWidth="1"/>
    <col min="14" max="14" width="9.54296875" bestFit="1" customWidth="1"/>
    <col min="16" max="16" width="10.54296875" bestFit="1" customWidth="1"/>
    <col min="25" max="25" width="36" bestFit="1" customWidth="1"/>
    <col min="27" max="27" width="30.54296875" bestFit="1" customWidth="1"/>
    <col min="29" max="29" width="33.7265625" bestFit="1" customWidth="1"/>
  </cols>
  <sheetData>
    <row r="1" spans="1:31" x14ac:dyDescent="0.35">
      <c r="A1" t="s">
        <v>323</v>
      </c>
      <c r="G1" s="139" t="s">
        <v>326</v>
      </c>
    </row>
    <row r="2" spans="1:31" x14ac:dyDescent="0.35">
      <c r="I2" t="s">
        <v>308</v>
      </c>
    </row>
    <row r="3" spans="1:31" x14ac:dyDescent="0.35">
      <c r="A3" t="s">
        <v>298</v>
      </c>
      <c r="I3" s="7" t="s">
        <v>252</v>
      </c>
      <c r="J3" s="1">
        <v>414</v>
      </c>
    </row>
    <row r="4" spans="1:31" x14ac:dyDescent="0.35">
      <c r="A4" t="s">
        <v>306</v>
      </c>
      <c r="I4" s="7" t="s">
        <v>253</v>
      </c>
      <c r="J4" s="98" t="s">
        <v>308</v>
      </c>
    </row>
    <row r="5" spans="1:31" x14ac:dyDescent="0.35">
      <c r="A5" t="s">
        <v>5</v>
      </c>
      <c r="I5" s="7" t="s">
        <v>254</v>
      </c>
      <c r="J5" s="98" t="s">
        <v>309</v>
      </c>
    </row>
    <row r="6" spans="1:31" x14ac:dyDescent="0.35">
      <c r="A6" t="s">
        <v>6</v>
      </c>
      <c r="I6" s="7" t="s">
        <v>256</v>
      </c>
      <c r="J6" s="99">
        <v>0.82399999999999995</v>
      </c>
    </row>
    <row r="7" spans="1:31" x14ac:dyDescent="0.35">
      <c r="A7" t="s">
        <v>7</v>
      </c>
      <c r="I7" s="7" t="s">
        <v>257</v>
      </c>
      <c r="J7" s="98" t="s">
        <v>310</v>
      </c>
    </row>
    <row r="8" spans="1:31" x14ac:dyDescent="0.35">
      <c r="A8" t="s">
        <v>291</v>
      </c>
    </row>
    <row r="9" spans="1:31" x14ac:dyDescent="0.35">
      <c r="A9" t="s">
        <v>284</v>
      </c>
    </row>
    <row r="10" spans="1:31" x14ac:dyDescent="0.35">
      <c r="A10" t="s">
        <v>290</v>
      </c>
    </row>
    <row r="11" spans="1:31" x14ac:dyDescent="0.35">
      <c r="A11" t="s">
        <v>285</v>
      </c>
    </row>
    <row r="13" spans="1:31" x14ac:dyDescent="0.35">
      <c r="C13" s="174" t="s">
        <v>283</v>
      </c>
      <c r="D13" s="174"/>
      <c r="E13" s="174"/>
      <c r="F13" s="174"/>
      <c r="G13" s="174"/>
      <c r="H13" s="174"/>
      <c r="I13" s="174"/>
      <c r="J13" s="174" t="s">
        <v>305</v>
      </c>
      <c r="K13" s="174"/>
      <c r="L13" s="174"/>
      <c r="M13" s="174" t="s">
        <v>134</v>
      </c>
      <c r="N13" s="174"/>
      <c r="O13" s="174"/>
      <c r="P13" s="174"/>
      <c r="Q13" s="174"/>
      <c r="R13" s="174"/>
      <c r="S13" s="174"/>
      <c r="T13" s="174"/>
      <c r="U13" s="174"/>
      <c r="V13" s="174"/>
      <c r="W13" s="174"/>
      <c r="X13" s="174"/>
      <c r="Y13" s="174" t="s">
        <v>304</v>
      </c>
      <c r="Z13" s="174"/>
      <c r="AA13" s="174"/>
      <c r="AB13" s="174"/>
      <c r="AC13" s="174"/>
      <c r="AD13" s="174"/>
    </row>
    <row r="14" spans="1:31" s="144" customFormat="1" ht="58.5" thickBot="1" x14ac:dyDescent="0.4">
      <c r="A14" s="91" t="s">
        <v>185</v>
      </c>
      <c r="B14" s="91" t="s">
        <v>186</v>
      </c>
      <c r="C14" s="91" t="s">
        <v>216</v>
      </c>
      <c r="D14" s="91" t="s">
        <v>217</v>
      </c>
      <c r="E14" s="91" t="s">
        <v>279</v>
      </c>
      <c r="F14" s="91" t="s">
        <v>91</v>
      </c>
      <c r="G14" s="91" t="s">
        <v>126</v>
      </c>
      <c r="H14" s="91" t="s">
        <v>132</v>
      </c>
      <c r="I14" s="91" t="s">
        <v>37</v>
      </c>
      <c r="J14" s="91" t="s">
        <v>43</v>
      </c>
      <c r="K14" s="91" t="s">
        <v>44</v>
      </c>
      <c r="L14" s="91" t="s">
        <v>81</v>
      </c>
      <c r="M14" s="91" t="s">
        <v>131</v>
      </c>
      <c r="N14" s="91" t="s">
        <v>88</v>
      </c>
      <c r="O14" s="91" t="s">
        <v>89</v>
      </c>
      <c r="P14" s="91">
        <v>-1</v>
      </c>
      <c r="Q14" s="91" t="s">
        <v>90</v>
      </c>
      <c r="R14" s="91" t="s">
        <v>91</v>
      </c>
      <c r="S14" s="91" t="s">
        <v>218</v>
      </c>
      <c r="T14" s="91" t="s">
        <v>88</v>
      </c>
      <c r="U14" s="91" t="s">
        <v>94</v>
      </c>
      <c r="V14" s="91">
        <v>-1</v>
      </c>
      <c r="W14" s="91" t="s">
        <v>90</v>
      </c>
      <c r="X14" s="91" t="s">
        <v>91</v>
      </c>
      <c r="Y14" s="39" t="s">
        <v>261</v>
      </c>
      <c r="Z14" s="39" t="s">
        <v>190</v>
      </c>
      <c r="AA14" s="39" t="s">
        <v>191</v>
      </c>
      <c r="AB14" s="39" t="s">
        <v>190</v>
      </c>
      <c r="AC14" s="39" t="s">
        <v>192</v>
      </c>
      <c r="AD14" s="39" t="s">
        <v>190</v>
      </c>
      <c r="AE14" s="130" t="s">
        <v>319</v>
      </c>
    </row>
    <row r="15" spans="1:31" x14ac:dyDescent="0.35">
      <c r="A15" s="42" t="s">
        <v>220</v>
      </c>
      <c r="B15" s="17" t="s">
        <v>236</v>
      </c>
      <c r="C15" s="17">
        <v>19.28</v>
      </c>
      <c r="D15" s="17">
        <v>21.3</v>
      </c>
      <c r="E15" s="16">
        <f>(10*10)/D15</f>
        <v>4.694835680751174</v>
      </c>
      <c r="F15" s="16">
        <f>10-E15</f>
        <v>5.305164319248826</v>
      </c>
      <c r="G15" s="17" t="s">
        <v>307</v>
      </c>
      <c r="H15" s="17" t="s">
        <v>27</v>
      </c>
      <c r="I15" s="17" t="s">
        <v>280</v>
      </c>
      <c r="J15" s="17">
        <v>403</v>
      </c>
      <c r="K15" s="17">
        <v>9430</v>
      </c>
      <c r="L15" s="17">
        <v>38900</v>
      </c>
      <c r="M15" s="17">
        <v>11.6</v>
      </c>
      <c r="N15" s="16">
        <f>(M15/(660*414))*1000000</f>
        <v>42.453520714390272</v>
      </c>
      <c r="O15" s="32">
        <f>N15/10</f>
        <v>4.2453520714390276</v>
      </c>
      <c r="P15" s="32">
        <f>O15-1</f>
        <v>3.2453520714390276</v>
      </c>
      <c r="Q15" s="17">
        <v>2</v>
      </c>
      <c r="R15" s="32">
        <f>P15*Q15</f>
        <v>6.4907041428780552</v>
      </c>
      <c r="S15" s="17">
        <v>2.09</v>
      </c>
      <c r="T15" s="32">
        <f>(S15/(660*414))*1000000</f>
        <v>7.6489533011272135</v>
      </c>
      <c r="U15" s="32">
        <f>T15/4</f>
        <v>1.9122383252818034</v>
      </c>
      <c r="V15" s="32">
        <f>U15-1</f>
        <v>0.91223832528180337</v>
      </c>
      <c r="W15" s="17">
        <v>5</v>
      </c>
      <c r="X15" s="102">
        <f>V15*5</f>
        <v>4.5611916264090171</v>
      </c>
      <c r="Y15" s="40" t="s">
        <v>195</v>
      </c>
      <c r="Z15" s="1">
        <v>5</v>
      </c>
      <c r="AA15" s="1" t="s">
        <v>201</v>
      </c>
      <c r="AB15" s="1">
        <v>5</v>
      </c>
      <c r="AC15" s="1"/>
      <c r="AD15" s="1"/>
      <c r="AE15" s="1">
        <v>2.9</v>
      </c>
    </row>
    <row r="16" spans="1:31" x14ac:dyDescent="0.35">
      <c r="A16" s="43" t="s">
        <v>221</v>
      </c>
      <c r="B16" s="1" t="s">
        <v>237</v>
      </c>
      <c r="C16" s="1">
        <v>127.2</v>
      </c>
      <c r="D16" s="1">
        <v>33.799999999999997</v>
      </c>
      <c r="E16" s="12">
        <f t="shared" ref="E16:E30" si="0">(10*10)/D16</f>
        <v>2.9585798816568052</v>
      </c>
      <c r="F16" s="12">
        <f t="shared" ref="F16:F30" si="1">10-E16</f>
        <v>7.0414201183431953</v>
      </c>
      <c r="G16" s="1" t="s">
        <v>307</v>
      </c>
      <c r="H16" s="1" t="s">
        <v>28</v>
      </c>
      <c r="I16" s="1" t="s">
        <v>280</v>
      </c>
      <c r="J16" s="1">
        <v>423</v>
      </c>
      <c r="K16" s="1">
        <v>11800</v>
      </c>
      <c r="L16" s="1">
        <v>46000</v>
      </c>
      <c r="M16" s="1">
        <v>14.7</v>
      </c>
      <c r="N16" s="12">
        <f t="shared" ref="N16:N30" si="2">(M16/(660*414))*1000000</f>
        <v>53.798858146684232</v>
      </c>
      <c r="O16" s="14">
        <f t="shared" ref="O16:O30" si="3">N16/10</f>
        <v>5.3798858146684232</v>
      </c>
      <c r="P16" s="14">
        <f t="shared" ref="P16:P30" si="4">O16-1</f>
        <v>4.3798858146684232</v>
      </c>
      <c r="Q16" s="1">
        <v>2</v>
      </c>
      <c r="R16" s="14">
        <f t="shared" ref="R16:R30" si="5">P16*Q16</f>
        <v>8.7597716293368464</v>
      </c>
      <c r="S16" s="1">
        <v>2.4500000000000002</v>
      </c>
      <c r="T16" s="14">
        <f t="shared" ref="T16:T30" si="6">(S16/(660*414))*1000000</f>
        <v>8.9664763577807065</v>
      </c>
      <c r="U16" s="14">
        <f t="shared" ref="U16:U30" si="7">T16/4</f>
        <v>2.2416190894451766</v>
      </c>
      <c r="V16" s="14">
        <f t="shared" ref="V16:V30" si="8">U16-1</f>
        <v>1.2416190894451766</v>
      </c>
      <c r="W16" s="1">
        <v>5</v>
      </c>
      <c r="X16" s="103">
        <f t="shared" ref="X16:X30" si="9">V16*5</f>
        <v>6.2080954472258831</v>
      </c>
      <c r="Y16" s="40" t="s">
        <v>262</v>
      </c>
      <c r="Z16" s="1">
        <v>4</v>
      </c>
      <c r="AA16" s="1" t="s">
        <v>262</v>
      </c>
      <c r="AB16" s="1">
        <v>4</v>
      </c>
      <c r="AC16" s="1"/>
      <c r="AD16" s="1"/>
      <c r="AE16" s="1">
        <v>3.9</v>
      </c>
    </row>
    <row r="17" spans="1:31" x14ac:dyDescent="0.35">
      <c r="A17" s="43" t="s">
        <v>222</v>
      </c>
      <c r="B17" s="1" t="s">
        <v>238</v>
      </c>
      <c r="C17" s="1">
        <v>97.18</v>
      </c>
      <c r="D17" s="92">
        <v>138</v>
      </c>
      <c r="E17" s="93">
        <f t="shared" si="0"/>
        <v>0.72463768115942029</v>
      </c>
      <c r="F17" s="12">
        <f t="shared" si="1"/>
        <v>9.27536231884058</v>
      </c>
      <c r="G17" s="1" t="s">
        <v>307</v>
      </c>
      <c r="H17" s="1" t="s">
        <v>29</v>
      </c>
      <c r="I17" s="1" t="s">
        <v>280</v>
      </c>
      <c r="J17" s="1">
        <v>416</v>
      </c>
      <c r="K17" s="1">
        <v>14600</v>
      </c>
      <c r="L17" s="1">
        <v>58000</v>
      </c>
      <c r="M17" s="1">
        <v>17</v>
      </c>
      <c r="N17" s="12">
        <f t="shared" si="2"/>
        <v>62.216366564192654</v>
      </c>
      <c r="O17" s="14">
        <f t="shared" si="3"/>
        <v>6.2216366564192658</v>
      </c>
      <c r="P17" s="14">
        <f t="shared" si="4"/>
        <v>5.2216366564192658</v>
      </c>
      <c r="Q17" s="1">
        <v>2</v>
      </c>
      <c r="R17" s="14">
        <f t="shared" si="5"/>
        <v>10.443273312838532</v>
      </c>
      <c r="S17" s="1">
        <v>1.48</v>
      </c>
      <c r="T17" s="14">
        <f t="shared" si="6"/>
        <v>5.4164836773532423</v>
      </c>
      <c r="U17" s="14">
        <f t="shared" si="7"/>
        <v>1.3541209193383106</v>
      </c>
      <c r="V17" s="14">
        <f t="shared" si="8"/>
        <v>0.35412091933831058</v>
      </c>
      <c r="W17" s="1">
        <v>5</v>
      </c>
      <c r="X17" s="103">
        <f t="shared" si="9"/>
        <v>1.7706045966915529</v>
      </c>
      <c r="Y17" s="40" t="s">
        <v>263</v>
      </c>
      <c r="Z17" s="1">
        <v>5</v>
      </c>
      <c r="AA17" s="1"/>
      <c r="AB17" s="1"/>
      <c r="AC17" s="1"/>
      <c r="AD17" s="1"/>
      <c r="AE17" s="1">
        <v>8.6</v>
      </c>
    </row>
    <row r="18" spans="1:31" x14ac:dyDescent="0.35">
      <c r="A18" s="43" t="s">
        <v>223</v>
      </c>
      <c r="B18" s="1" t="s">
        <v>239</v>
      </c>
      <c r="C18" s="1">
        <v>73.430000000000007</v>
      </c>
      <c r="D18" s="92">
        <v>77.900000000000006</v>
      </c>
      <c r="E18" s="93">
        <f t="shared" si="0"/>
        <v>1.2836970474967906</v>
      </c>
      <c r="F18" s="12">
        <f t="shared" si="1"/>
        <v>8.7163029525032094</v>
      </c>
      <c r="G18" s="1" t="s">
        <v>307</v>
      </c>
      <c r="H18" s="1" t="s">
        <v>30</v>
      </c>
      <c r="I18" s="1" t="s">
        <v>280</v>
      </c>
      <c r="J18" s="1">
        <v>416</v>
      </c>
      <c r="K18" s="1">
        <v>11200</v>
      </c>
      <c r="L18" s="1">
        <v>44600</v>
      </c>
      <c r="M18" s="1">
        <v>14.7</v>
      </c>
      <c r="N18" s="12">
        <f t="shared" si="2"/>
        <v>53.798858146684232</v>
      </c>
      <c r="O18" s="14">
        <f t="shared" si="3"/>
        <v>5.3798858146684232</v>
      </c>
      <c r="P18" s="14">
        <f t="shared" si="4"/>
        <v>4.3798858146684232</v>
      </c>
      <c r="Q18" s="1">
        <v>2</v>
      </c>
      <c r="R18" s="14">
        <f t="shared" si="5"/>
        <v>8.7597716293368464</v>
      </c>
      <c r="S18" s="1">
        <v>2.65</v>
      </c>
      <c r="T18" s="14">
        <f t="shared" si="6"/>
        <v>9.698433611477089</v>
      </c>
      <c r="U18" s="14">
        <f t="shared" si="7"/>
        <v>2.4246084028692723</v>
      </c>
      <c r="V18" s="14">
        <f t="shared" si="8"/>
        <v>1.4246084028692723</v>
      </c>
      <c r="W18" s="1">
        <v>5</v>
      </c>
      <c r="X18" s="103">
        <f t="shared" si="9"/>
        <v>7.1230420143463613</v>
      </c>
      <c r="Y18" s="40" t="s">
        <v>194</v>
      </c>
      <c r="Z18" s="1">
        <v>5</v>
      </c>
      <c r="AA18" s="1"/>
      <c r="AB18" s="1"/>
      <c r="AC18" s="1"/>
      <c r="AD18" s="1"/>
      <c r="AE18" s="1">
        <v>6.7</v>
      </c>
    </row>
    <row r="19" spans="1:31" x14ac:dyDescent="0.35">
      <c r="A19" s="43" t="s">
        <v>224</v>
      </c>
      <c r="B19" s="1" t="s">
        <v>240</v>
      </c>
      <c r="C19" s="1">
        <v>179.7</v>
      </c>
      <c r="D19" s="92">
        <v>66.599999999999994</v>
      </c>
      <c r="E19" s="93">
        <f t="shared" si="0"/>
        <v>1.5015015015015016</v>
      </c>
      <c r="F19" s="12">
        <f t="shared" si="1"/>
        <v>8.498498498498499</v>
      </c>
      <c r="G19" s="1" t="s">
        <v>307</v>
      </c>
      <c r="H19" s="1" t="s">
        <v>31</v>
      </c>
      <c r="I19" s="1" t="s">
        <v>280</v>
      </c>
      <c r="J19" s="1">
        <v>411</v>
      </c>
      <c r="K19" s="1">
        <v>10800</v>
      </c>
      <c r="L19" s="1">
        <v>43500</v>
      </c>
      <c r="M19" s="1">
        <v>13.7</v>
      </c>
      <c r="N19" s="12">
        <f t="shared" si="2"/>
        <v>50.139071878202316</v>
      </c>
      <c r="O19" s="14">
        <f t="shared" si="3"/>
        <v>5.0139071878202319</v>
      </c>
      <c r="P19" s="14">
        <f t="shared" si="4"/>
        <v>4.0139071878202319</v>
      </c>
      <c r="Q19" s="1">
        <v>2</v>
      </c>
      <c r="R19" s="14">
        <f t="shared" si="5"/>
        <v>8.0278143756404639</v>
      </c>
      <c r="S19" s="1">
        <v>2.0499999999999998</v>
      </c>
      <c r="T19" s="14">
        <f t="shared" si="6"/>
        <v>7.5025618503879361</v>
      </c>
      <c r="U19" s="14">
        <f t="shared" si="7"/>
        <v>1.875640462596984</v>
      </c>
      <c r="V19" s="14">
        <f t="shared" si="8"/>
        <v>0.87564046259698403</v>
      </c>
      <c r="W19" s="1">
        <v>5</v>
      </c>
      <c r="X19" s="103">
        <f t="shared" si="9"/>
        <v>4.3782023129849197</v>
      </c>
      <c r="Y19" s="40" t="s">
        <v>194</v>
      </c>
      <c r="Z19" s="1">
        <v>5</v>
      </c>
      <c r="AA19" s="1" t="s">
        <v>264</v>
      </c>
      <c r="AB19" s="1">
        <v>5</v>
      </c>
      <c r="AC19" s="1"/>
      <c r="AD19" s="1"/>
      <c r="AE19" s="1">
        <v>2.9</v>
      </c>
    </row>
    <row r="20" spans="1:31" x14ac:dyDescent="0.35">
      <c r="A20" s="43" t="s">
        <v>225</v>
      </c>
      <c r="B20" s="1" t="s">
        <v>241</v>
      </c>
      <c r="C20" s="1">
        <v>32.85</v>
      </c>
      <c r="D20" s="92">
        <v>30.8</v>
      </c>
      <c r="E20" s="93">
        <f t="shared" si="0"/>
        <v>3.2467532467532467</v>
      </c>
      <c r="F20" s="12">
        <f t="shared" si="1"/>
        <v>6.7532467532467528</v>
      </c>
      <c r="G20" s="1" t="s">
        <v>307</v>
      </c>
      <c r="H20" s="1" t="s">
        <v>32</v>
      </c>
      <c r="I20" s="1" t="s">
        <v>280</v>
      </c>
      <c r="J20" s="1">
        <v>416</v>
      </c>
      <c r="K20" s="1">
        <v>9020</v>
      </c>
      <c r="L20" s="1">
        <v>36100</v>
      </c>
      <c r="M20" s="1">
        <v>10.5</v>
      </c>
      <c r="N20" s="12">
        <f t="shared" si="2"/>
        <v>38.427755819060167</v>
      </c>
      <c r="O20" s="14">
        <f t="shared" si="3"/>
        <v>3.8427755819060168</v>
      </c>
      <c r="P20" s="14">
        <f t="shared" si="4"/>
        <v>2.8427755819060168</v>
      </c>
      <c r="Q20" s="1">
        <v>2</v>
      </c>
      <c r="R20" s="14">
        <f t="shared" si="5"/>
        <v>5.6855511638120335</v>
      </c>
      <c r="S20" s="1">
        <v>2.75</v>
      </c>
      <c r="T20" s="14">
        <f t="shared" si="6"/>
        <v>10.064412238325282</v>
      </c>
      <c r="U20" s="14">
        <f t="shared" si="7"/>
        <v>2.5161030595813205</v>
      </c>
      <c r="V20" s="14">
        <f t="shared" si="8"/>
        <v>1.5161030595813205</v>
      </c>
      <c r="W20" s="1">
        <v>5</v>
      </c>
      <c r="X20" s="103">
        <f t="shared" si="9"/>
        <v>7.5805152979066026</v>
      </c>
      <c r="Y20" s="40" t="s">
        <v>201</v>
      </c>
      <c r="Z20" s="1">
        <v>5</v>
      </c>
      <c r="AA20" s="1"/>
      <c r="AB20" s="1"/>
      <c r="AC20" s="1"/>
      <c r="AD20" s="1"/>
      <c r="AE20" s="1">
        <v>5.2</v>
      </c>
    </row>
    <row r="21" spans="1:31" x14ac:dyDescent="0.35">
      <c r="A21" s="43" t="s">
        <v>226</v>
      </c>
      <c r="B21" s="1" t="s">
        <v>242</v>
      </c>
      <c r="C21" s="1">
        <v>59.21</v>
      </c>
      <c r="D21" s="92">
        <v>64.2</v>
      </c>
      <c r="E21" s="93">
        <f t="shared" si="0"/>
        <v>1.557632398753894</v>
      </c>
      <c r="F21" s="12">
        <f t="shared" si="1"/>
        <v>8.4423676012461062</v>
      </c>
      <c r="G21" s="1" t="s">
        <v>307</v>
      </c>
      <c r="H21" s="1" t="s">
        <v>33</v>
      </c>
      <c r="I21" s="1" t="s">
        <v>280</v>
      </c>
      <c r="J21" s="1">
        <v>412</v>
      </c>
      <c r="K21" s="1">
        <v>8730</v>
      </c>
      <c r="L21" s="1">
        <v>35200</v>
      </c>
      <c r="M21" s="1">
        <v>11.1</v>
      </c>
      <c r="N21" s="12">
        <f t="shared" si="2"/>
        <v>40.623627580149318</v>
      </c>
      <c r="O21" s="14">
        <f t="shared" si="3"/>
        <v>4.062362758014932</v>
      </c>
      <c r="P21" s="14">
        <f t="shared" si="4"/>
        <v>3.062362758014932</v>
      </c>
      <c r="Q21" s="1">
        <v>2</v>
      </c>
      <c r="R21" s="14">
        <f t="shared" si="5"/>
        <v>6.1247255160298639</v>
      </c>
      <c r="S21" s="1">
        <v>3.53</v>
      </c>
      <c r="T21" s="14">
        <f t="shared" si="6"/>
        <v>12.919045527741178</v>
      </c>
      <c r="U21" s="14">
        <f t="shared" si="7"/>
        <v>3.2297613819352944</v>
      </c>
      <c r="V21" s="14">
        <f t="shared" si="8"/>
        <v>2.2297613819352944</v>
      </c>
      <c r="W21" s="1">
        <v>5</v>
      </c>
      <c r="X21" s="103">
        <f t="shared" si="9"/>
        <v>11.148806909676471</v>
      </c>
      <c r="Y21" s="40" t="s">
        <v>265</v>
      </c>
      <c r="Z21" s="1">
        <v>2</v>
      </c>
      <c r="AA21" s="1" t="s">
        <v>266</v>
      </c>
      <c r="AB21" s="1"/>
      <c r="AC21" s="1" t="s">
        <v>267</v>
      </c>
      <c r="AD21" s="1">
        <v>1</v>
      </c>
      <c r="AE21" s="1">
        <v>5.8</v>
      </c>
    </row>
    <row r="22" spans="1:31" ht="15" thickBot="1" x14ac:dyDescent="0.4">
      <c r="A22" s="44" t="s">
        <v>227</v>
      </c>
      <c r="B22" s="21" t="s">
        <v>243</v>
      </c>
      <c r="C22" s="21">
        <v>65.010000000000005</v>
      </c>
      <c r="D22" s="94">
        <v>79.5</v>
      </c>
      <c r="E22" s="95">
        <f t="shared" si="0"/>
        <v>1.2578616352201257</v>
      </c>
      <c r="F22" s="20">
        <f t="shared" si="1"/>
        <v>8.7421383647798745</v>
      </c>
      <c r="G22" s="21" t="s">
        <v>307</v>
      </c>
      <c r="H22" s="21" t="s">
        <v>34</v>
      </c>
      <c r="I22" s="21" t="s">
        <v>280</v>
      </c>
      <c r="J22" s="21">
        <v>404</v>
      </c>
      <c r="K22" s="21">
        <v>9600</v>
      </c>
      <c r="L22" s="21">
        <v>39300</v>
      </c>
      <c r="M22" s="21">
        <v>9.82</v>
      </c>
      <c r="N22" s="20">
        <f t="shared" si="2"/>
        <v>35.939101156492463</v>
      </c>
      <c r="O22" s="33">
        <f t="shared" si="3"/>
        <v>3.5939101156492463</v>
      </c>
      <c r="P22" s="33">
        <f t="shared" si="4"/>
        <v>2.5939101156492463</v>
      </c>
      <c r="Q22" s="21">
        <v>2</v>
      </c>
      <c r="R22" s="33">
        <f t="shared" si="5"/>
        <v>5.1878202312984927</v>
      </c>
      <c r="S22" s="21">
        <v>2.4300000000000002</v>
      </c>
      <c r="T22" s="33">
        <f t="shared" si="6"/>
        <v>8.8932806324110683</v>
      </c>
      <c r="U22" s="33">
        <f t="shared" si="7"/>
        <v>2.2233201581027671</v>
      </c>
      <c r="V22" s="33">
        <f t="shared" si="8"/>
        <v>1.2233201581027671</v>
      </c>
      <c r="W22" s="21">
        <v>5</v>
      </c>
      <c r="X22" s="104">
        <f t="shared" si="9"/>
        <v>6.1166007905138358</v>
      </c>
      <c r="Y22" s="40" t="s">
        <v>194</v>
      </c>
      <c r="Z22" s="1">
        <v>5</v>
      </c>
      <c r="AA22" s="1"/>
      <c r="AB22" s="1"/>
      <c r="AC22" s="1"/>
      <c r="AD22" s="1"/>
      <c r="AE22" s="1">
        <v>6.9</v>
      </c>
    </row>
    <row r="23" spans="1:31" x14ac:dyDescent="0.35">
      <c r="A23" s="42" t="s">
        <v>228</v>
      </c>
      <c r="B23" s="17" t="s">
        <v>244</v>
      </c>
      <c r="C23" s="17">
        <v>18</v>
      </c>
      <c r="D23" s="96">
        <v>15.6</v>
      </c>
      <c r="E23" s="97">
        <f t="shared" si="0"/>
        <v>6.4102564102564106</v>
      </c>
      <c r="F23" s="16">
        <f t="shared" si="1"/>
        <v>3.5897435897435894</v>
      </c>
      <c r="G23" s="17" t="s">
        <v>307</v>
      </c>
      <c r="H23" s="17" t="s">
        <v>38</v>
      </c>
      <c r="I23" s="17" t="s">
        <v>280</v>
      </c>
      <c r="J23" s="17">
        <v>417</v>
      </c>
      <c r="K23" s="17">
        <v>8990</v>
      </c>
      <c r="L23" s="17">
        <v>35500</v>
      </c>
      <c r="M23" s="17">
        <v>10.8</v>
      </c>
      <c r="N23" s="16">
        <f t="shared" si="2"/>
        <v>39.525691699604742</v>
      </c>
      <c r="O23" s="32">
        <f t="shared" si="3"/>
        <v>3.9525691699604741</v>
      </c>
      <c r="P23" s="32">
        <f t="shared" si="4"/>
        <v>2.9525691699604741</v>
      </c>
      <c r="Q23" s="17">
        <v>2</v>
      </c>
      <c r="R23" s="32">
        <f t="shared" si="5"/>
        <v>5.9051383399209483</v>
      </c>
      <c r="S23" s="17">
        <v>2.69</v>
      </c>
      <c r="T23" s="32">
        <f t="shared" si="6"/>
        <v>9.8448250622163673</v>
      </c>
      <c r="U23" s="32">
        <f t="shared" si="7"/>
        <v>2.4612062655540918</v>
      </c>
      <c r="V23" s="32">
        <f t="shared" si="8"/>
        <v>1.4612062655540918</v>
      </c>
      <c r="W23" s="17">
        <v>5</v>
      </c>
      <c r="X23" s="102">
        <f t="shared" si="9"/>
        <v>7.3060313277704587</v>
      </c>
      <c r="Y23" s="40" t="s">
        <v>268</v>
      </c>
      <c r="Z23" s="1">
        <v>5</v>
      </c>
      <c r="AA23" s="1" t="s">
        <v>268</v>
      </c>
      <c r="AB23" s="1">
        <v>5</v>
      </c>
      <c r="AC23" s="1"/>
      <c r="AD23" s="1"/>
      <c r="AE23" s="1">
        <v>5.5</v>
      </c>
    </row>
    <row r="24" spans="1:31" x14ac:dyDescent="0.35">
      <c r="A24" s="43" t="s">
        <v>229</v>
      </c>
      <c r="B24" s="1" t="s">
        <v>245</v>
      </c>
      <c r="C24" s="1">
        <v>54.05</v>
      </c>
      <c r="D24" s="92">
        <v>59.9</v>
      </c>
      <c r="E24" s="93">
        <f t="shared" si="0"/>
        <v>1.669449081803005</v>
      </c>
      <c r="F24" s="12">
        <f t="shared" si="1"/>
        <v>8.3305509181969946</v>
      </c>
      <c r="G24" s="1" t="s">
        <v>307</v>
      </c>
      <c r="H24" s="1" t="s">
        <v>39</v>
      </c>
      <c r="I24" s="1" t="s">
        <v>280</v>
      </c>
      <c r="J24" s="1">
        <v>414</v>
      </c>
      <c r="K24" s="1">
        <v>8340</v>
      </c>
      <c r="L24" s="1">
        <v>33200</v>
      </c>
      <c r="M24" s="1">
        <v>16.899999999999999</v>
      </c>
      <c r="N24" s="12">
        <f t="shared" si="2"/>
        <v>61.850387937344451</v>
      </c>
      <c r="O24" s="14">
        <f t="shared" si="3"/>
        <v>6.1850387937344449</v>
      </c>
      <c r="P24" s="14">
        <f t="shared" si="4"/>
        <v>5.1850387937344449</v>
      </c>
      <c r="Q24" s="1">
        <v>2</v>
      </c>
      <c r="R24" s="14">
        <f t="shared" si="5"/>
        <v>10.37007758746889</v>
      </c>
      <c r="S24" s="1">
        <v>1.51</v>
      </c>
      <c r="T24" s="14">
        <f t="shared" si="6"/>
        <v>5.5262772654077006</v>
      </c>
      <c r="U24" s="14">
        <f t="shared" si="7"/>
        <v>1.3815693163519251</v>
      </c>
      <c r="V24" s="14">
        <f t="shared" si="8"/>
        <v>0.38156931635192515</v>
      </c>
      <c r="W24" s="1">
        <v>5</v>
      </c>
      <c r="X24" s="103">
        <f t="shared" si="9"/>
        <v>1.9078465817596257</v>
      </c>
      <c r="Y24" s="40" t="s">
        <v>269</v>
      </c>
      <c r="Z24" s="1">
        <v>4</v>
      </c>
      <c r="AA24" s="1"/>
      <c r="AB24" s="1"/>
      <c r="AC24" s="1"/>
      <c r="AD24" s="1"/>
      <c r="AE24" s="1">
        <v>6</v>
      </c>
    </row>
    <row r="25" spans="1:31" x14ac:dyDescent="0.35">
      <c r="A25" s="43" t="s">
        <v>230</v>
      </c>
      <c r="B25" s="1" t="s">
        <v>246</v>
      </c>
      <c r="C25" s="1">
        <v>30.28</v>
      </c>
      <c r="D25" s="92">
        <v>36.9</v>
      </c>
      <c r="E25" s="93">
        <f t="shared" si="0"/>
        <v>2.7100271002710028</v>
      </c>
      <c r="F25" s="12">
        <f t="shared" si="1"/>
        <v>7.2899728997289976</v>
      </c>
      <c r="G25" s="1" t="s">
        <v>307</v>
      </c>
      <c r="H25" s="1" t="s">
        <v>40</v>
      </c>
      <c r="I25" s="1" t="s">
        <v>280</v>
      </c>
      <c r="J25" s="1">
        <v>412</v>
      </c>
      <c r="K25" s="1">
        <v>8070</v>
      </c>
      <c r="L25" s="1">
        <v>32300</v>
      </c>
      <c r="M25" s="1">
        <v>16.7</v>
      </c>
      <c r="N25" s="12">
        <f t="shared" si="2"/>
        <v>61.118430683648064</v>
      </c>
      <c r="O25" s="14">
        <f t="shared" si="3"/>
        <v>6.1118430683648066</v>
      </c>
      <c r="P25" s="14">
        <f t="shared" si="4"/>
        <v>5.1118430683648066</v>
      </c>
      <c r="Q25" s="1">
        <v>2</v>
      </c>
      <c r="R25" s="14">
        <f t="shared" si="5"/>
        <v>10.223686136729613</v>
      </c>
      <c r="S25" s="1">
        <v>2.29</v>
      </c>
      <c r="T25" s="14">
        <f t="shared" si="6"/>
        <v>8.3809105548235969</v>
      </c>
      <c r="U25" s="14">
        <f t="shared" si="7"/>
        <v>2.0952276387058992</v>
      </c>
      <c r="V25" s="14">
        <f t="shared" si="8"/>
        <v>1.0952276387058992</v>
      </c>
      <c r="W25" s="1">
        <v>5</v>
      </c>
      <c r="X25" s="103">
        <f t="shared" si="9"/>
        <v>5.4761381935294962</v>
      </c>
      <c r="Y25" s="40" t="s">
        <v>270</v>
      </c>
      <c r="Z25" s="1">
        <v>5</v>
      </c>
      <c r="AA25" s="1"/>
      <c r="AB25" s="1"/>
      <c r="AC25" s="1" t="s">
        <v>267</v>
      </c>
      <c r="AD25" s="1">
        <v>1</v>
      </c>
      <c r="AE25" s="1">
        <v>8</v>
      </c>
    </row>
    <row r="26" spans="1:31" x14ac:dyDescent="0.35">
      <c r="A26" s="43" t="s">
        <v>231</v>
      </c>
      <c r="B26" s="1" t="s">
        <v>247</v>
      </c>
      <c r="C26" s="1">
        <v>200</v>
      </c>
      <c r="D26" s="92">
        <v>96.2</v>
      </c>
      <c r="E26" s="93">
        <f t="shared" si="0"/>
        <v>1.0395010395010396</v>
      </c>
      <c r="F26" s="12">
        <f t="shared" si="1"/>
        <v>8.9604989604989598</v>
      </c>
      <c r="G26" s="1" t="s">
        <v>307</v>
      </c>
      <c r="H26" s="1" t="s">
        <v>41</v>
      </c>
      <c r="I26" s="1" t="s">
        <v>280</v>
      </c>
      <c r="J26" s="1">
        <v>420</v>
      </c>
      <c r="K26" s="1">
        <v>8800</v>
      </c>
      <c r="L26" s="1">
        <v>34600</v>
      </c>
      <c r="M26" s="1">
        <v>9.8699999999999992</v>
      </c>
      <c r="N26" s="12">
        <f t="shared" si="2"/>
        <v>36.122090469916557</v>
      </c>
      <c r="O26" s="14">
        <f t="shared" si="3"/>
        <v>3.6122090469916559</v>
      </c>
      <c r="P26" s="14">
        <f t="shared" si="4"/>
        <v>2.6122090469916559</v>
      </c>
      <c r="Q26" s="1">
        <v>2</v>
      </c>
      <c r="R26" s="14">
        <f t="shared" si="5"/>
        <v>5.2244180939833118</v>
      </c>
      <c r="S26" s="1">
        <v>3.6</v>
      </c>
      <c r="T26" s="14">
        <f t="shared" si="6"/>
        <v>13.175230566534914</v>
      </c>
      <c r="U26" s="14">
        <f t="shared" si="7"/>
        <v>3.2938076416337285</v>
      </c>
      <c r="V26" s="14">
        <f t="shared" si="8"/>
        <v>2.2938076416337285</v>
      </c>
      <c r="W26" s="1">
        <v>5</v>
      </c>
      <c r="X26" s="103">
        <f t="shared" si="9"/>
        <v>11.469038208168643</v>
      </c>
      <c r="Y26" s="40" t="s">
        <v>271</v>
      </c>
      <c r="Z26" s="1">
        <v>2</v>
      </c>
      <c r="AA26" s="1" t="s">
        <v>272</v>
      </c>
      <c r="AB26" s="1">
        <v>5</v>
      </c>
      <c r="AC26" s="1" t="s">
        <v>273</v>
      </c>
      <c r="AD26" s="1" t="s">
        <v>212</v>
      </c>
      <c r="AE26" s="1">
        <v>8.3000000000000007</v>
      </c>
    </row>
    <row r="27" spans="1:31" x14ac:dyDescent="0.35">
      <c r="A27" s="43" t="s">
        <v>232</v>
      </c>
      <c r="B27" s="1" t="s">
        <v>248</v>
      </c>
      <c r="C27" s="1">
        <v>160.4</v>
      </c>
      <c r="D27" s="92">
        <v>168</v>
      </c>
      <c r="E27" s="93">
        <f t="shared" si="0"/>
        <v>0.59523809523809523</v>
      </c>
      <c r="F27" s="12">
        <f t="shared" si="1"/>
        <v>9.4047619047619051</v>
      </c>
      <c r="G27" s="1" t="s">
        <v>307</v>
      </c>
      <c r="H27" s="1" t="s">
        <v>27</v>
      </c>
      <c r="I27" s="1" t="s">
        <v>281</v>
      </c>
      <c r="J27" s="1">
        <v>421</v>
      </c>
      <c r="K27" s="1">
        <v>11700</v>
      </c>
      <c r="L27" s="1">
        <v>45800</v>
      </c>
      <c r="M27" s="1">
        <v>12.9</v>
      </c>
      <c r="N27" s="12">
        <f t="shared" si="2"/>
        <v>47.211242863416771</v>
      </c>
      <c r="O27" s="14">
        <f t="shared" si="3"/>
        <v>4.7211242863416771</v>
      </c>
      <c r="P27" s="14">
        <f t="shared" si="4"/>
        <v>3.7211242863416771</v>
      </c>
      <c r="Q27" s="1">
        <v>2</v>
      </c>
      <c r="R27" s="14">
        <f t="shared" si="5"/>
        <v>7.4422485726833543</v>
      </c>
      <c r="S27" s="1">
        <v>2.76</v>
      </c>
      <c r="T27" s="14">
        <f t="shared" si="6"/>
        <v>10.1010101010101</v>
      </c>
      <c r="U27" s="14">
        <f t="shared" si="7"/>
        <v>2.5252525252525251</v>
      </c>
      <c r="V27" s="14">
        <f t="shared" si="8"/>
        <v>1.5252525252525251</v>
      </c>
      <c r="W27" s="1">
        <v>5</v>
      </c>
      <c r="X27" s="103">
        <f t="shared" si="9"/>
        <v>7.6262626262626254</v>
      </c>
      <c r="Y27" s="40" t="s">
        <v>195</v>
      </c>
      <c r="Z27" s="1">
        <v>5</v>
      </c>
      <c r="AA27" s="1"/>
      <c r="AB27" s="1"/>
      <c r="AC27" s="1"/>
      <c r="AD27" s="1"/>
      <c r="AE27" s="1">
        <v>7.9</v>
      </c>
    </row>
    <row r="28" spans="1:31" x14ac:dyDescent="0.35">
      <c r="A28" s="43" t="s">
        <v>233</v>
      </c>
      <c r="B28" s="1" t="s">
        <v>249</v>
      </c>
      <c r="C28" s="1">
        <v>83.55</v>
      </c>
      <c r="D28" s="92">
        <v>81.3</v>
      </c>
      <c r="E28" s="93">
        <f t="shared" si="0"/>
        <v>1.2300123001230012</v>
      </c>
      <c r="F28" s="12">
        <f t="shared" si="1"/>
        <v>8.7699876998769994</v>
      </c>
      <c r="G28" s="1" t="s">
        <v>307</v>
      </c>
      <c r="H28" s="1" t="s">
        <v>28</v>
      </c>
      <c r="I28" s="1" t="s">
        <v>281</v>
      </c>
      <c r="J28" s="1">
        <v>419</v>
      </c>
      <c r="K28" s="1">
        <v>12900</v>
      </c>
      <c r="L28" s="1">
        <v>50700</v>
      </c>
      <c r="M28" s="1">
        <v>21.6</v>
      </c>
      <c r="N28" s="12">
        <f t="shared" si="2"/>
        <v>79.051383399209485</v>
      </c>
      <c r="O28" s="14">
        <f t="shared" si="3"/>
        <v>7.9051383399209483</v>
      </c>
      <c r="P28" s="14">
        <f t="shared" si="4"/>
        <v>6.9051383399209483</v>
      </c>
      <c r="Q28" s="1">
        <v>2</v>
      </c>
      <c r="R28" s="14">
        <f t="shared" si="5"/>
        <v>13.810276679841897</v>
      </c>
      <c r="S28" s="1">
        <v>1.66</v>
      </c>
      <c r="T28" s="14">
        <f t="shared" si="6"/>
        <v>6.0752452056799884</v>
      </c>
      <c r="U28" s="14">
        <f t="shared" si="7"/>
        <v>1.5188113014199971</v>
      </c>
      <c r="V28" s="14">
        <f t="shared" si="8"/>
        <v>0.5188113014199971</v>
      </c>
      <c r="W28" s="1">
        <v>5</v>
      </c>
      <c r="X28" s="103">
        <f t="shared" si="9"/>
        <v>2.5940565070999853</v>
      </c>
      <c r="Y28" s="40" t="s">
        <v>274</v>
      </c>
      <c r="Z28" s="1">
        <v>2</v>
      </c>
      <c r="AA28" s="1"/>
      <c r="AB28" s="1"/>
      <c r="AC28" s="1"/>
      <c r="AD28" s="1"/>
      <c r="AE28" s="1">
        <v>10.6</v>
      </c>
    </row>
    <row r="29" spans="1:31" x14ac:dyDescent="0.35">
      <c r="A29" s="43" t="s">
        <v>234</v>
      </c>
      <c r="B29" s="1" t="s">
        <v>250</v>
      </c>
      <c r="C29" s="1">
        <v>93.91</v>
      </c>
      <c r="D29" s="1">
        <v>46</v>
      </c>
      <c r="E29" s="12">
        <f t="shared" si="0"/>
        <v>2.1739130434782608</v>
      </c>
      <c r="F29" s="12">
        <f t="shared" si="1"/>
        <v>7.8260869565217392</v>
      </c>
      <c r="G29" s="1" t="s">
        <v>307</v>
      </c>
      <c r="H29" s="1" t="s">
        <v>29</v>
      </c>
      <c r="I29" s="1" t="s">
        <v>281</v>
      </c>
      <c r="J29" s="1">
        <v>421</v>
      </c>
      <c r="K29" s="1">
        <v>11500</v>
      </c>
      <c r="L29" s="1">
        <v>44900</v>
      </c>
      <c r="M29" s="1">
        <v>22.6</v>
      </c>
      <c r="N29" s="12">
        <f t="shared" si="2"/>
        <v>82.711169667691408</v>
      </c>
      <c r="O29" s="14">
        <f t="shared" si="3"/>
        <v>8.2711169667691404</v>
      </c>
      <c r="P29" s="14">
        <f t="shared" si="4"/>
        <v>7.2711169667691404</v>
      </c>
      <c r="Q29" s="1">
        <v>2</v>
      </c>
      <c r="R29" s="14">
        <f t="shared" si="5"/>
        <v>14.542233933538281</v>
      </c>
      <c r="S29" s="1">
        <v>2.0699999999999998</v>
      </c>
      <c r="T29" s="14">
        <f t="shared" si="6"/>
        <v>7.5757575757575752</v>
      </c>
      <c r="U29" s="14">
        <f t="shared" si="7"/>
        <v>1.8939393939393938</v>
      </c>
      <c r="V29" s="14">
        <f t="shared" si="8"/>
        <v>0.89393939393939381</v>
      </c>
      <c r="W29" s="1">
        <v>5</v>
      </c>
      <c r="X29" s="103">
        <f t="shared" si="9"/>
        <v>4.4696969696969688</v>
      </c>
      <c r="Y29" s="40" t="s">
        <v>194</v>
      </c>
      <c r="Z29" s="1">
        <v>5</v>
      </c>
      <c r="AA29" s="1"/>
      <c r="AB29" s="1"/>
      <c r="AC29" s="1" t="s">
        <v>275</v>
      </c>
      <c r="AD29" s="1" t="s">
        <v>276</v>
      </c>
      <c r="AE29" s="1">
        <v>4.5999999999999996</v>
      </c>
    </row>
    <row r="30" spans="1:31" ht="15" thickBot="1" x14ac:dyDescent="0.4">
      <c r="A30" s="44" t="s">
        <v>235</v>
      </c>
      <c r="B30" s="21" t="s">
        <v>251</v>
      </c>
      <c r="C30" s="21">
        <v>260</v>
      </c>
      <c r="D30" s="21">
        <v>52.5</v>
      </c>
      <c r="E30" s="20">
        <f t="shared" si="0"/>
        <v>1.9047619047619047</v>
      </c>
      <c r="F30" s="20">
        <f t="shared" si="1"/>
        <v>8.0952380952380949</v>
      </c>
      <c r="G30" s="21" t="s">
        <v>307</v>
      </c>
      <c r="H30" s="21" t="s">
        <v>30</v>
      </c>
      <c r="I30" s="21" t="s">
        <v>281</v>
      </c>
      <c r="J30" s="21">
        <v>400</v>
      </c>
      <c r="K30" s="21">
        <v>9800</v>
      </c>
      <c r="L30" s="21">
        <v>40400</v>
      </c>
      <c r="M30" s="21">
        <v>16.399999999999999</v>
      </c>
      <c r="N30" s="20">
        <f t="shared" si="2"/>
        <v>60.020494803103489</v>
      </c>
      <c r="O30" s="33">
        <f t="shared" si="3"/>
        <v>6.0020494803103492</v>
      </c>
      <c r="P30" s="33">
        <f t="shared" si="4"/>
        <v>5.0020494803103492</v>
      </c>
      <c r="Q30" s="21">
        <v>2</v>
      </c>
      <c r="R30" s="33">
        <f t="shared" si="5"/>
        <v>10.004098960620698</v>
      </c>
      <c r="S30" s="21">
        <v>2.44</v>
      </c>
      <c r="T30" s="33">
        <f t="shared" si="6"/>
        <v>8.9298784950958865</v>
      </c>
      <c r="U30" s="33">
        <f t="shared" si="7"/>
        <v>2.2324696237739716</v>
      </c>
      <c r="V30" s="33">
        <f t="shared" si="8"/>
        <v>1.2324696237739716</v>
      </c>
      <c r="W30" s="21">
        <v>5</v>
      </c>
      <c r="X30" s="104">
        <f t="shared" si="9"/>
        <v>6.1623481188698577</v>
      </c>
      <c r="Y30" s="40" t="s">
        <v>277</v>
      </c>
      <c r="Z30" s="1">
        <v>5</v>
      </c>
      <c r="AA30" s="1" t="s">
        <v>277</v>
      </c>
      <c r="AB30" s="1">
        <v>5</v>
      </c>
      <c r="AC30" s="1"/>
      <c r="AD30" s="1"/>
      <c r="AE30" s="1">
        <v>10.4</v>
      </c>
    </row>
    <row r="33" spans="1:13" x14ac:dyDescent="0.35">
      <c r="A33" t="s">
        <v>236</v>
      </c>
      <c r="E33" s="4"/>
      <c r="F33" s="4"/>
      <c r="G33" s="4"/>
      <c r="H33" s="4"/>
      <c r="M33" t="s">
        <v>244</v>
      </c>
    </row>
    <row r="34" spans="1:13" x14ac:dyDescent="0.35">
      <c r="A34" s="4"/>
      <c r="B34" s="83"/>
      <c r="C34" s="4"/>
      <c r="D34" s="83"/>
      <c r="E34" s="4"/>
      <c r="F34" s="105"/>
      <c r="G34" s="4"/>
      <c r="H34" s="83"/>
      <c r="I34" s="4"/>
    </row>
    <row r="35" spans="1:13" x14ac:dyDescent="0.35">
      <c r="A35" s="6"/>
      <c r="B35" s="83"/>
      <c r="C35" s="88"/>
      <c r="D35" s="106"/>
      <c r="E35" s="88"/>
      <c r="F35" s="83"/>
      <c r="G35" s="88"/>
      <c r="H35" s="4"/>
      <c r="I35" s="4"/>
    </row>
    <row r="36" spans="1:13" x14ac:dyDescent="0.35">
      <c r="A36" s="6"/>
      <c r="B36" s="4"/>
      <c r="C36" s="88"/>
      <c r="D36" s="88"/>
      <c r="E36" s="88"/>
      <c r="F36" s="4"/>
      <c r="G36" s="88"/>
      <c r="H36" s="4"/>
      <c r="I36" s="4"/>
    </row>
    <row r="37" spans="1:13" x14ac:dyDescent="0.35">
      <c r="A37" s="6"/>
      <c r="B37" s="4"/>
      <c r="C37" s="88"/>
      <c r="D37" s="88"/>
      <c r="E37" s="88"/>
      <c r="F37" s="4"/>
      <c r="G37" s="88"/>
      <c r="H37" s="4"/>
      <c r="I37" s="4"/>
    </row>
    <row r="38" spans="1:13" x14ac:dyDescent="0.35">
      <c r="A38" s="6"/>
      <c r="B38" s="4"/>
      <c r="C38" s="88"/>
      <c r="D38" s="88"/>
      <c r="E38" s="88"/>
      <c r="F38" s="4"/>
      <c r="G38" s="88"/>
      <c r="H38" s="4"/>
      <c r="I38" s="4"/>
    </row>
    <row r="39" spans="1:13" x14ac:dyDescent="0.35">
      <c r="A39" s="6"/>
      <c r="B39" s="4"/>
      <c r="C39" s="88"/>
      <c r="D39" s="88"/>
      <c r="E39" s="88"/>
      <c r="F39" s="4"/>
      <c r="G39" s="88"/>
      <c r="H39" s="4"/>
      <c r="I39" s="4"/>
    </row>
    <row r="40" spans="1:13" x14ac:dyDescent="0.35">
      <c r="A40" s="6"/>
      <c r="B40" s="4"/>
      <c r="C40" s="88"/>
      <c r="D40" s="88"/>
      <c r="E40" s="88"/>
      <c r="F40" s="4"/>
      <c r="G40" s="88"/>
      <c r="H40" s="4"/>
      <c r="I40" s="4"/>
    </row>
    <row r="41" spans="1:13" x14ac:dyDescent="0.35">
      <c r="A41" s="6"/>
      <c r="B41" s="4"/>
      <c r="C41" s="88"/>
      <c r="D41" s="88"/>
      <c r="E41" s="88"/>
      <c r="F41" s="4"/>
      <c r="G41" s="88"/>
      <c r="H41" s="4"/>
      <c r="I41" s="4"/>
    </row>
    <row r="42" spans="1:13" x14ac:dyDescent="0.35">
      <c r="A42" s="6"/>
      <c r="B42" s="4"/>
      <c r="C42" s="88"/>
      <c r="D42" s="88"/>
      <c r="E42" s="88"/>
      <c r="F42" s="4"/>
      <c r="G42" s="88"/>
      <c r="H42" s="4"/>
      <c r="I42" s="4"/>
    </row>
    <row r="43" spans="1:13" x14ac:dyDescent="0.35">
      <c r="A43" s="6"/>
      <c r="B43" s="4"/>
      <c r="C43" s="88"/>
      <c r="D43" s="88"/>
      <c r="E43" s="88"/>
      <c r="F43" s="4"/>
      <c r="G43" s="88"/>
      <c r="H43" s="4"/>
      <c r="I43" s="4"/>
    </row>
    <row r="44" spans="1:13" x14ac:dyDescent="0.35">
      <c r="A44" s="6"/>
      <c r="B44" s="4"/>
      <c r="C44" s="88"/>
      <c r="D44" s="88"/>
      <c r="E44" s="88"/>
      <c r="F44" s="4"/>
      <c r="G44" s="88"/>
      <c r="H44" s="4"/>
      <c r="I44" s="4"/>
    </row>
    <row r="45" spans="1:13" x14ac:dyDescent="0.35">
      <c r="A45" s="6"/>
      <c r="B45" s="4"/>
      <c r="C45" s="88"/>
      <c r="D45" s="88"/>
      <c r="E45" s="88"/>
      <c r="F45" s="4"/>
      <c r="G45" s="88"/>
      <c r="H45" s="4"/>
      <c r="I45" s="4"/>
    </row>
    <row r="46" spans="1:13" x14ac:dyDescent="0.35">
      <c r="A46" s="6"/>
      <c r="B46" s="4"/>
      <c r="C46" s="88"/>
      <c r="D46" s="88"/>
      <c r="E46" s="88"/>
      <c r="F46" s="4"/>
      <c r="G46" s="88"/>
      <c r="H46" s="4"/>
      <c r="I46" s="4"/>
    </row>
    <row r="47" spans="1:13" x14ac:dyDescent="0.35">
      <c r="A47" s="6"/>
      <c r="B47" s="4"/>
      <c r="C47" s="88"/>
      <c r="D47" s="88"/>
      <c r="E47" s="88"/>
      <c r="F47" s="4"/>
      <c r="G47" s="88"/>
      <c r="H47" s="4"/>
      <c r="I47" s="4"/>
    </row>
    <row r="48" spans="1:13" x14ac:dyDescent="0.35">
      <c r="A48" s="6"/>
      <c r="B48" s="4"/>
      <c r="C48" s="88"/>
      <c r="D48" s="88"/>
      <c r="E48" s="88"/>
      <c r="F48" s="4"/>
      <c r="G48" s="88"/>
      <c r="H48" s="4"/>
      <c r="I48" s="4"/>
    </row>
    <row r="49" spans="1:13" x14ac:dyDescent="0.35">
      <c r="A49" s="6"/>
      <c r="B49" s="4"/>
      <c r="C49" s="88"/>
      <c r="D49" s="88"/>
      <c r="E49" s="88"/>
      <c r="F49" s="4"/>
      <c r="G49" s="88"/>
      <c r="H49" s="4"/>
      <c r="I49" s="4"/>
    </row>
    <row r="50" spans="1:13" x14ac:dyDescent="0.35">
      <c r="A50" s="6"/>
      <c r="B50" s="4"/>
      <c r="C50" s="88"/>
      <c r="D50" s="88"/>
      <c r="E50" s="88"/>
      <c r="F50" s="4"/>
      <c r="G50" s="88"/>
      <c r="H50" s="4"/>
      <c r="I50" s="4"/>
    </row>
    <row r="51" spans="1:13" x14ac:dyDescent="0.35">
      <c r="A51" s="6"/>
      <c r="B51" s="4"/>
      <c r="C51" s="88"/>
      <c r="D51" s="88"/>
      <c r="E51" s="88"/>
      <c r="F51" s="4"/>
      <c r="G51" s="88"/>
      <c r="H51" s="4"/>
      <c r="I51" s="4"/>
    </row>
    <row r="52" spans="1:13" x14ac:dyDescent="0.35">
      <c r="A52" s="4"/>
      <c r="B52" s="4"/>
      <c r="C52" s="4"/>
      <c r="D52" s="4"/>
      <c r="E52" s="4"/>
      <c r="F52" s="4"/>
      <c r="G52" s="4"/>
    </row>
    <row r="53" spans="1:13" x14ac:dyDescent="0.35">
      <c r="A53" s="4"/>
      <c r="B53" s="83"/>
      <c r="C53" s="83"/>
      <c r="D53" s="83"/>
      <c r="E53" s="83"/>
      <c r="F53" s="83"/>
      <c r="G53" s="83"/>
    </row>
    <row r="54" spans="1:13" x14ac:dyDescent="0.35">
      <c r="A54" s="4"/>
      <c r="B54" s="4"/>
      <c r="C54" s="88"/>
      <c r="D54" s="88"/>
      <c r="E54" s="88"/>
      <c r="F54" s="4"/>
      <c r="G54" s="88"/>
    </row>
    <row r="55" spans="1:13" x14ac:dyDescent="0.35">
      <c r="A55" s="4" t="s">
        <v>237</v>
      </c>
      <c r="B55" s="4"/>
      <c r="C55" s="88"/>
      <c r="D55" s="88"/>
      <c r="E55" s="88"/>
      <c r="F55" s="4"/>
      <c r="G55" s="88"/>
      <c r="M55" t="s">
        <v>245</v>
      </c>
    </row>
    <row r="56" spans="1:13" x14ac:dyDescent="0.35">
      <c r="A56" s="4"/>
      <c r="B56" s="4"/>
      <c r="C56" s="88"/>
      <c r="D56" s="88"/>
      <c r="E56" s="88"/>
      <c r="F56" s="4"/>
      <c r="G56" s="88"/>
    </row>
    <row r="57" spans="1:13" x14ac:dyDescent="0.35">
      <c r="A57" s="4"/>
      <c r="B57" s="4"/>
      <c r="C57" s="88"/>
      <c r="D57" s="88"/>
      <c r="E57" s="88"/>
      <c r="F57" s="4"/>
      <c r="G57" s="88"/>
    </row>
    <row r="58" spans="1:13" x14ac:dyDescent="0.35">
      <c r="A58" s="4"/>
      <c r="B58" s="4"/>
      <c r="C58" s="88"/>
      <c r="D58" s="88"/>
      <c r="E58" s="88"/>
      <c r="F58" s="4"/>
      <c r="G58" s="88"/>
    </row>
    <row r="59" spans="1:13" x14ac:dyDescent="0.35">
      <c r="A59" s="4"/>
      <c r="B59" s="4"/>
      <c r="C59" s="88"/>
      <c r="D59" s="88"/>
      <c r="E59" s="88"/>
      <c r="F59" s="4"/>
      <c r="G59" s="88"/>
    </row>
    <row r="60" spans="1:13" x14ac:dyDescent="0.35">
      <c r="A60" s="4"/>
      <c r="B60" s="4"/>
      <c r="C60" s="88"/>
      <c r="D60" s="88"/>
      <c r="E60" s="88"/>
      <c r="F60" s="4"/>
      <c r="G60" s="88"/>
    </row>
    <row r="61" spans="1:13" x14ac:dyDescent="0.35">
      <c r="A61" s="4"/>
      <c r="B61" s="4"/>
      <c r="C61" s="88"/>
      <c r="D61" s="88"/>
      <c r="E61" s="88"/>
      <c r="F61" s="4"/>
      <c r="G61" s="88"/>
    </row>
    <row r="62" spans="1:13" x14ac:dyDescent="0.35">
      <c r="A62" s="4"/>
      <c r="B62" s="4"/>
      <c r="C62" s="88"/>
      <c r="D62" s="88"/>
      <c r="E62" s="88"/>
      <c r="F62" s="4"/>
      <c r="G62" s="88"/>
    </row>
    <row r="63" spans="1:13" x14ac:dyDescent="0.35">
      <c r="A63" s="4"/>
      <c r="B63" s="4"/>
      <c r="C63" s="88"/>
      <c r="D63" s="88"/>
      <c r="E63" s="88"/>
      <c r="F63" s="4"/>
      <c r="G63" s="88"/>
    </row>
    <row r="64" spans="1:13" x14ac:dyDescent="0.35">
      <c r="A64" s="4"/>
      <c r="B64" s="4"/>
      <c r="C64" s="88"/>
      <c r="D64" s="88"/>
      <c r="E64" s="88"/>
      <c r="F64" s="4"/>
      <c r="G64" s="88"/>
    </row>
    <row r="65" spans="1:13" x14ac:dyDescent="0.35">
      <c r="A65" s="4"/>
      <c r="B65" s="4"/>
      <c r="C65" s="88"/>
      <c r="D65" s="88"/>
      <c r="E65" s="88"/>
      <c r="F65" s="4"/>
      <c r="G65" s="88"/>
    </row>
    <row r="66" spans="1:13" x14ac:dyDescent="0.35">
      <c r="A66" s="4"/>
      <c r="B66" s="4"/>
      <c r="C66" s="88"/>
      <c r="D66" s="88"/>
      <c r="E66" s="88"/>
      <c r="F66" s="4"/>
      <c r="G66" s="88"/>
    </row>
    <row r="67" spans="1:13" x14ac:dyDescent="0.35">
      <c r="A67" s="4"/>
      <c r="B67" s="4"/>
      <c r="C67" s="88"/>
      <c r="D67" s="88"/>
      <c r="E67" s="88"/>
      <c r="F67" s="4"/>
      <c r="G67" s="88"/>
    </row>
    <row r="68" spans="1:13" x14ac:dyDescent="0.35">
      <c r="A68" s="4"/>
      <c r="B68" s="4"/>
      <c r="C68" s="88"/>
      <c r="D68" s="88"/>
      <c r="E68" s="88"/>
      <c r="F68" s="4"/>
      <c r="G68" s="88"/>
    </row>
    <row r="69" spans="1:13" x14ac:dyDescent="0.35">
      <c r="A69" s="4"/>
      <c r="B69" s="4"/>
      <c r="C69" s="88"/>
      <c r="D69" s="88"/>
      <c r="E69" s="88"/>
      <c r="F69" s="4"/>
      <c r="G69" s="88"/>
    </row>
    <row r="77" spans="1:13" x14ac:dyDescent="0.35">
      <c r="A77" t="s">
        <v>238</v>
      </c>
      <c r="M77" t="s">
        <v>246</v>
      </c>
    </row>
    <row r="99" spans="1:13" x14ac:dyDescent="0.35">
      <c r="A99" t="s">
        <v>239</v>
      </c>
    </row>
    <row r="100" spans="1:13" x14ac:dyDescent="0.35">
      <c r="M100" t="s">
        <v>247</v>
      </c>
    </row>
    <row r="121" spans="1:13" x14ac:dyDescent="0.35">
      <c r="A121" t="s">
        <v>240</v>
      </c>
    </row>
    <row r="122" spans="1:13" x14ac:dyDescent="0.35">
      <c r="M122" t="s">
        <v>248</v>
      </c>
    </row>
    <row r="143" spans="1:13" x14ac:dyDescent="0.35">
      <c r="A143" t="s">
        <v>241</v>
      </c>
      <c r="M143" t="s">
        <v>249</v>
      </c>
    </row>
    <row r="165" spans="1:13" x14ac:dyDescent="0.35">
      <c r="A165" t="s">
        <v>242</v>
      </c>
    </row>
    <row r="166" spans="1:13" x14ac:dyDescent="0.35">
      <c r="M166" t="s">
        <v>250</v>
      </c>
    </row>
    <row r="187" spans="1:13" x14ac:dyDescent="0.35">
      <c r="A187" t="s">
        <v>243</v>
      </c>
      <c r="M187" t="s">
        <v>251</v>
      </c>
    </row>
  </sheetData>
  <mergeCells count="4">
    <mergeCell ref="C13:I13"/>
    <mergeCell ref="J13:L13"/>
    <mergeCell ref="M13:X13"/>
    <mergeCell ref="Y13:AD13"/>
  </mergeCells>
  <pageMargins left="0.7" right="0.7" top="0.75" bottom="0.75" header="0.3" footer="0.3"/>
  <pageSetup paperSize="9" orientation="landscape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184"/>
  <sheetViews>
    <sheetView topLeftCell="G1" zoomScale="80" zoomScaleNormal="80" workbookViewId="0">
      <selection activeCell="U14" sqref="U14"/>
    </sheetView>
  </sheetViews>
  <sheetFormatPr defaultRowHeight="14.5" x14ac:dyDescent="0.35"/>
  <cols>
    <col min="1" max="1" width="16.453125" bestFit="1" customWidth="1"/>
    <col min="2" max="2" width="15.7265625" bestFit="1" customWidth="1"/>
    <col min="3" max="3" width="9.81640625" bestFit="1" customWidth="1"/>
    <col min="7" max="7" width="15.54296875" customWidth="1"/>
    <col min="13" max="13" width="17" bestFit="1" customWidth="1"/>
    <col min="14" max="14" width="30" bestFit="1" customWidth="1"/>
    <col min="20" max="20" width="36.54296875" bestFit="1" customWidth="1"/>
    <col min="21" max="21" width="24.6328125" bestFit="1" customWidth="1"/>
    <col min="25" max="25" width="28.1796875" bestFit="1" customWidth="1"/>
    <col min="26" max="26" width="10.54296875" bestFit="1" customWidth="1"/>
    <col min="29" max="29" width="12" bestFit="1" customWidth="1"/>
    <col min="30" max="30" width="10.54296875" bestFit="1" customWidth="1"/>
    <col min="31" max="31" width="37.1796875" bestFit="1" customWidth="1"/>
  </cols>
  <sheetData>
    <row r="1" spans="1:22" x14ac:dyDescent="0.35">
      <c r="A1" t="s">
        <v>436</v>
      </c>
      <c r="J1" t="s">
        <v>382</v>
      </c>
    </row>
    <row r="3" spans="1:22" x14ac:dyDescent="0.35">
      <c r="A3" t="s">
        <v>379</v>
      </c>
    </row>
    <row r="5" spans="1:22" x14ac:dyDescent="0.35">
      <c r="A5" s="143"/>
      <c r="B5" s="143"/>
      <c r="C5" s="174" t="s">
        <v>283</v>
      </c>
      <c r="D5" s="174"/>
      <c r="E5" s="174"/>
      <c r="F5" s="174"/>
      <c r="G5" s="174"/>
      <c r="H5" s="174"/>
      <c r="I5" s="174"/>
      <c r="J5" s="174" t="s">
        <v>378</v>
      </c>
      <c r="K5" s="174"/>
      <c r="L5" s="174"/>
      <c r="M5" s="154" t="s">
        <v>134</v>
      </c>
    </row>
    <row r="6" spans="1:22" ht="44" thickBot="1" x14ac:dyDescent="0.4">
      <c r="A6" s="90" t="s">
        <v>330</v>
      </c>
      <c r="B6" s="90" t="s">
        <v>186</v>
      </c>
      <c r="C6" s="91" t="s">
        <v>358</v>
      </c>
      <c r="D6" s="91" t="s">
        <v>357</v>
      </c>
      <c r="E6" s="91" t="s">
        <v>279</v>
      </c>
      <c r="F6" s="140" t="s">
        <v>375</v>
      </c>
      <c r="G6" s="91" t="s">
        <v>126</v>
      </c>
      <c r="H6" s="91" t="s">
        <v>132</v>
      </c>
      <c r="I6" s="141" t="s">
        <v>37</v>
      </c>
      <c r="J6" s="39" t="s">
        <v>43</v>
      </c>
      <c r="K6" s="39" t="s">
        <v>44</v>
      </c>
      <c r="L6" s="39" t="s">
        <v>81</v>
      </c>
      <c r="M6" s="142" t="s">
        <v>131</v>
      </c>
      <c r="N6" s="40" t="s">
        <v>261</v>
      </c>
      <c r="O6" s="1" t="s">
        <v>190</v>
      </c>
      <c r="P6" s="1" t="s">
        <v>191</v>
      </c>
      <c r="Q6" s="1" t="s">
        <v>190</v>
      </c>
      <c r="R6" s="1" t="s">
        <v>192</v>
      </c>
      <c r="S6" s="1" t="s">
        <v>190</v>
      </c>
      <c r="T6" s="1" t="s">
        <v>361</v>
      </c>
      <c r="U6" s="167" t="s">
        <v>502</v>
      </c>
    </row>
    <row r="7" spans="1:22" x14ac:dyDescent="0.35">
      <c r="A7" s="42" t="s">
        <v>329</v>
      </c>
      <c r="B7" s="17" t="s">
        <v>331</v>
      </c>
      <c r="C7" s="17">
        <v>205</v>
      </c>
      <c r="D7" s="17">
        <v>2.1800000000000002</v>
      </c>
      <c r="E7" s="17"/>
      <c r="F7" s="17"/>
      <c r="G7" s="17" t="s">
        <v>380</v>
      </c>
      <c r="H7" s="17" t="s">
        <v>31</v>
      </c>
      <c r="I7" s="127" t="s">
        <v>281</v>
      </c>
      <c r="J7" s="1">
        <v>408</v>
      </c>
      <c r="K7" s="1">
        <v>4690</v>
      </c>
      <c r="L7" s="1">
        <v>19300</v>
      </c>
      <c r="M7" s="40">
        <v>4.71</v>
      </c>
      <c r="N7" s="40" t="s">
        <v>359</v>
      </c>
      <c r="O7" s="1">
        <v>3</v>
      </c>
      <c r="P7" s="1"/>
      <c r="Q7" s="1"/>
      <c r="R7" s="1" t="s">
        <v>267</v>
      </c>
      <c r="S7" s="1">
        <v>1</v>
      </c>
      <c r="T7" s="1" t="s">
        <v>360</v>
      </c>
      <c r="U7" t="s">
        <v>503</v>
      </c>
    </row>
    <row r="8" spans="1:22" x14ac:dyDescent="0.35">
      <c r="A8" s="43" t="s">
        <v>333</v>
      </c>
      <c r="B8" s="1" t="s">
        <v>417</v>
      </c>
      <c r="C8" s="1"/>
      <c r="D8" s="1">
        <v>99.7</v>
      </c>
      <c r="E8" s="14">
        <f>100/D8</f>
        <v>1.0030090270812437</v>
      </c>
      <c r="F8" s="14">
        <f>10-E8</f>
        <v>8.9969909729187556</v>
      </c>
      <c r="G8" s="1" t="s">
        <v>307</v>
      </c>
      <c r="H8" s="1" t="s">
        <v>32</v>
      </c>
      <c r="I8" s="128" t="s">
        <v>281</v>
      </c>
      <c r="J8" s="1">
        <v>414</v>
      </c>
      <c r="K8" s="1">
        <v>7060</v>
      </c>
      <c r="L8" s="1">
        <v>28400</v>
      </c>
      <c r="M8" s="40">
        <v>8.3800000000000008</v>
      </c>
      <c r="N8" s="40" t="s">
        <v>362</v>
      </c>
      <c r="O8" s="1"/>
      <c r="P8" s="1"/>
      <c r="Q8" s="1"/>
      <c r="R8" s="1"/>
      <c r="S8" s="1"/>
      <c r="T8" s="1"/>
    </row>
    <row r="9" spans="1:22" x14ac:dyDescent="0.35">
      <c r="A9" s="43" t="s">
        <v>335</v>
      </c>
      <c r="B9" s="1" t="s">
        <v>418</v>
      </c>
      <c r="C9" s="1"/>
      <c r="D9" s="1">
        <v>107</v>
      </c>
      <c r="E9" s="14">
        <f t="shared" ref="E9:E24" si="0">100/D9</f>
        <v>0.93457943925233644</v>
      </c>
      <c r="F9" s="14">
        <f t="shared" ref="F9:F24" si="1">10-E9</f>
        <v>9.065420560747663</v>
      </c>
      <c r="G9" s="1" t="s">
        <v>307</v>
      </c>
      <c r="H9" s="1" t="s">
        <v>33</v>
      </c>
      <c r="I9" s="128" t="s">
        <v>281</v>
      </c>
      <c r="J9" s="1">
        <v>414</v>
      </c>
      <c r="K9" s="1">
        <v>7400</v>
      </c>
      <c r="L9" s="1">
        <v>29900</v>
      </c>
      <c r="M9" s="40">
        <v>10.199999999999999</v>
      </c>
      <c r="N9" s="40" t="s">
        <v>363</v>
      </c>
      <c r="O9" s="1"/>
      <c r="P9" s="1"/>
      <c r="Q9" s="1"/>
      <c r="R9" s="1"/>
      <c r="S9" s="1"/>
      <c r="T9" s="1"/>
    </row>
    <row r="10" spans="1:22" x14ac:dyDescent="0.35">
      <c r="A10" s="43" t="s">
        <v>337</v>
      </c>
      <c r="B10" s="1" t="s">
        <v>419</v>
      </c>
      <c r="C10" s="1"/>
      <c r="D10" s="1">
        <v>85.8</v>
      </c>
      <c r="E10" s="14">
        <f t="shared" si="0"/>
        <v>1.1655011655011656</v>
      </c>
      <c r="F10" s="14">
        <f t="shared" si="1"/>
        <v>8.8344988344988344</v>
      </c>
      <c r="G10" s="1" t="s">
        <v>307</v>
      </c>
      <c r="H10" s="1" t="s">
        <v>34</v>
      </c>
      <c r="I10" s="128" t="s">
        <v>281</v>
      </c>
      <c r="J10" s="1">
        <v>419</v>
      </c>
      <c r="K10" s="1">
        <v>6770</v>
      </c>
      <c r="L10" s="1">
        <v>27200</v>
      </c>
      <c r="M10" s="40">
        <v>7.78</v>
      </c>
      <c r="N10" s="40" t="s">
        <v>364</v>
      </c>
      <c r="O10" s="1"/>
      <c r="P10" s="1"/>
      <c r="Q10" s="1"/>
      <c r="R10" s="1"/>
      <c r="S10" s="1"/>
      <c r="T10" s="1"/>
      <c r="U10" t="s">
        <v>507</v>
      </c>
      <c r="V10" t="s">
        <v>508</v>
      </c>
    </row>
    <row r="11" spans="1:22" x14ac:dyDescent="0.35">
      <c r="A11" s="43" t="s">
        <v>348</v>
      </c>
      <c r="B11" s="1" t="s">
        <v>420</v>
      </c>
      <c r="C11" s="1"/>
      <c r="D11" s="1">
        <v>37.299999999999997</v>
      </c>
      <c r="E11" s="14">
        <f t="shared" si="0"/>
        <v>2.6809651474530831</v>
      </c>
      <c r="F11" s="14">
        <f t="shared" si="1"/>
        <v>7.3190348525469169</v>
      </c>
      <c r="G11" s="1" t="s">
        <v>307</v>
      </c>
      <c r="H11" s="1" t="s">
        <v>38</v>
      </c>
      <c r="I11" s="128" t="s">
        <v>281</v>
      </c>
      <c r="J11" s="1">
        <v>410</v>
      </c>
      <c r="K11" s="1">
        <v>6180</v>
      </c>
      <c r="L11" s="1">
        <v>25200</v>
      </c>
      <c r="M11" s="40">
        <v>8.3000000000000007</v>
      </c>
      <c r="N11" s="40" t="s">
        <v>369</v>
      </c>
      <c r="O11" s="1"/>
      <c r="P11" s="1"/>
      <c r="Q11" s="1"/>
      <c r="R11" s="1"/>
      <c r="S11" s="1"/>
      <c r="T11" s="1"/>
    </row>
    <row r="12" spans="1:22" x14ac:dyDescent="0.35">
      <c r="A12" s="43" t="s">
        <v>343</v>
      </c>
      <c r="B12" s="1" t="s">
        <v>421</v>
      </c>
      <c r="C12" s="1"/>
      <c r="D12" s="1">
        <v>95.5</v>
      </c>
      <c r="E12" s="14">
        <f t="shared" si="0"/>
        <v>1.0471204188481675</v>
      </c>
      <c r="F12" s="14">
        <f t="shared" si="1"/>
        <v>8.9528795811518318</v>
      </c>
      <c r="G12" s="1" t="s">
        <v>307</v>
      </c>
      <c r="H12" s="1" t="s">
        <v>39</v>
      </c>
      <c r="I12" s="128" t="s">
        <v>281</v>
      </c>
      <c r="J12" s="1">
        <v>411</v>
      </c>
      <c r="K12" s="1">
        <v>5520</v>
      </c>
      <c r="L12" s="1">
        <v>22400</v>
      </c>
      <c r="M12" s="40">
        <v>6.69</v>
      </c>
      <c r="N12" s="40" t="s">
        <v>366</v>
      </c>
      <c r="O12" s="1"/>
      <c r="P12" s="1"/>
      <c r="Q12" s="1"/>
      <c r="R12" s="1"/>
      <c r="S12" s="1"/>
      <c r="T12" s="1"/>
    </row>
    <row r="13" spans="1:22" x14ac:dyDescent="0.35">
      <c r="A13" s="43" t="s">
        <v>353</v>
      </c>
      <c r="B13" s="1" t="s">
        <v>422</v>
      </c>
      <c r="C13" s="1"/>
      <c r="D13" s="1">
        <v>28.8</v>
      </c>
      <c r="E13" s="14">
        <f t="shared" si="0"/>
        <v>3.4722222222222223</v>
      </c>
      <c r="F13" s="14">
        <f t="shared" si="1"/>
        <v>6.5277777777777777</v>
      </c>
      <c r="G13" s="1" t="s">
        <v>307</v>
      </c>
      <c r="H13" s="1" t="s">
        <v>40</v>
      </c>
      <c r="I13" s="128" t="s">
        <v>281</v>
      </c>
      <c r="J13" s="1">
        <v>405</v>
      </c>
      <c r="K13" s="1">
        <v>6110</v>
      </c>
      <c r="L13" s="1">
        <v>25100</v>
      </c>
      <c r="M13" s="40">
        <v>7.62</v>
      </c>
      <c r="N13" s="40" t="s">
        <v>373</v>
      </c>
      <c r="O13" s="1"/>
      <c r="P13" s="1"/>
      <c r="Q13" s="1"/>
      <c r="R13" s="1"/>
      <c r="S13" s="1"/>
      <c r="T13" s="1"/>
      <c r="U13" t="s">
        <v>504</v>
      </c>
      <c r="V13" s="168" t="s">
        <v>505</v>
      </c>
    </row>
    <row r="14" spans="1:22" ht="15" thickBot="1" x14ac:dyDescent="0.4">
      <c r="A14" s="44" t="s">
        <v>345</v>
      </c>
      <c r="B14" s="1" t="s">
        <v>423</v>
      </c>
      <c r="C14" s="21"/>
      <c r="D14" s="21">
        <v>37.5</v>
      </c>
      <c r="E14" s="33">
        <f t="shared" si="0"/>
        <v>2.6666666666666665</v>
      </c>
      <c r="F14" s="33">
        <f t="shared" si="1"/>
        <v>7.3333333333333339</v>
      </c>
      <c r="G14" s="21" t="s">
        <v>307</v>
      </c>
      <c r="H14" s="21" t="s">
        <v>41</v>
      </c>
      <c r="I14" s="129" t="s">
        <v>281</v>
      </c>
      <c r="J14" s="1">
        <v>404</v>
      </c>
      <c r="K14" s="1">
        <v>5970</v>
      </c>
      <c r="L14" s="1">
        <v>24700</v>
      </c>
      <c r="M14" s="40">
        <v>7.08</v>
      </c>
      <c r="N14" s="40" t="s">
        <v>367</v>
      </c>
      <c r="O14" s="1"/>
      <c r="P14" s="1"/>
      <c r="Q14" s="1"/>
      <c r="R14" s="1"/>
      <c r="S14" s="1"/>
      <c r="T14" s="1"/>
      <c r="V14" s="168" t="s">
        <v>506</v>
      </c>
    </row>
    <row r="15" spans="1:22" x14ac:dyDescent="0.35">
      <c r="A15" s="42" t="s">
        <v>347</v>
      </c>
      <c r="B15" s="17" t="s">
        <v>424</v>
      </c>
      <c r="C15" s="17"/>
      <c r="D15" s="17">
        <v>61.8</v>
      </c>
      <c r="E15" s="32">
        <f t="shared" si="0"/>
        <v>1.6181229773462784</v>
      </c>
      <c r="F15" s="32">
        <f t="shared" si="1"/>
        <v>8.3818770226537218</v>
      </c>
      <c r="G15" s="17" t="s">
        <v>307</v>
      </c>
      <c r="H15" s="17" t="s">
        <v>27</v>
      </c>
      <c r="I15" s="127" t="s">
        <v>35</v>
      </c>
      <c r="J15" s="1">
        <v>417</v>
      </c>
      <c r="K15" s="1">
        <v>7010</v>
      </c>
      <c r="L15" s="1">
        <v>27800</v>
      </c>
      <c r="M15" s="40">
        <v>7.72</v>
      </c>
      <c r="N15" s="40" t="s">
        <v>368</v>
      </c>
      <c r="O15" s="1"/>
      <c r="P15" s="1"/>
      <c r="Q15" s="1"/>
      <c r="R15" s="1"/>
      <c r="S15" s="1"/>
      <c r="T15" s="1"/>
    </row>
    <row r="16" spans="1:22" x14ac:dyDescent="0.35">
      <c r="A16" s="43" t="s">
        <v>341</v>
      </c>
      <c r="B16" s="1" t="s">
        <v>425</v>
      </c>
      <c r="C16" s="1"/>
      <c r="D16" s="1">
        <v>74.900000000000006</v>
      </c>
      <c r="E16" s="14">
        <f t="shared" si="0"/>
        <v>1.3351134846461947</v>
      </c>
      <c r="F16" s="14">
        <f t="shared" si="1"/>
        <v>8.6648865153538051</v>
      </c>
      <c r="G16" s="1" t="s">
        <v>307</v>
      </c>
      <c r="H16" s="1" t="s">
        <v>28</v>
      </c>
      <c r="I16" s="128" t="s">
        <v>35</v>
      </c>
      <c r="J16" s="1">
        <v>419</v>
      </c>
      <c r="K16" s="1">
        <v>7440</v>
      </c>
      <c r="L16" s="1">
        <v>29400</v>
      </c>
      <c r="M16" s="40">
        <v>10.3</v>
      </c>
      <c r="N16" s="40" t="s">
        <v>365</v>
      </c>
      <c r="O16" s="1"/>
      <c r="P16" s="1"/>
      <c r="Q16" s="1"/>
      <c r="R16" s="1"/>
      <c r="S16" s="1"/>
      <c r="T16" s="1"/>
      <c r="V16" s="169"/>
    </row>
    <row r="17" spans="1:31" x14ac:dyDescent="0.35">
      <c r="A17" s="43" t="s">
        <v>349</v>
      </c>
      <c r="B17" s="1" t="s">
        <v>426</v>
      </c>
      <c r="C17" s="1"/>
      <c r="D17" s="1">
        <v>50.7</v>
      </c>
      <c r="E17" s="14">
        <f t="shared" si="0"/>
        <v>1.972386587771203</v>
      </c>
      <c r="F17" s="14">
        <f t="shared" si="1"/>
        <v>8.0276134122287974</v>
      </c>
      <c r="G17" s="1" t="s">
        <v>307</v>
      </c>
      <c r="H17" s="1" t="s">
        <v>29</v>
      </c>
      <c r="I17" s="128" t="s">
        <v>35</v>
      </c>
      <c r="J17" s="1">
        <v>424</v>
      </c>
      <c r="K17" s="1">
        <v>9040</v>
      </c>
      <c r="L17" s="1">
        <v>35500</v>
      </c>
      <c r="M17" s="40">
        <v>11</v>
      </c>
      <c r="N17" s="40" t="s">
        <v>370</v>
      </c>
      <c r="O17" s="1"/>
      <c r="P17" s="1"/>
      <c r="Q17" s="1"/>
      <c r="R17" s="1"/>
      <c r="S17" s="1"/>
      <c r="T17" s="1"/>
    </row>
    <row r="18" spans="1:31" x14ac:dyDescent="0.35">
      <c r="A18" s="43" t="s">
        <v>350</v>
      </c>
      <c r="B18" s="1" t="s">
        <v>427</v>
      </c>
      <c r="C18" s="1"/>
      <c r="D18" s="1">
        <v>152</v>
      </c>
      <c r="E18" s="14">
        <f t="shared" si="0"/>
        <v>0.65789473684210531</v>
      </c>
      <c r="F18" s="14">
        <f t="shared" si="1"/>
        <v>9.3421052631578938</v>
      </c>
      <c r="G18" s="1" t="s">
        <v>307</v>
      </c>
      <c r="H18" s="1" t="s">
        <v>30</v>
      </c>
      <c r="I18" s="128" t="s">
        <v>35</v>
      </c>
      <c r="J18" s="1">
        <v>418</v>
      </c>
      <c r="K18" s="1">
        <v>7470</v>
      </c>
      <c r="L18" s="1">
        <v>30000</v>
      </c>
      <c r="M18" s="40">
        <v>7.75</v>
      </c>
      <c r="N18" s="40" t="s">
        <v>371</v>
      </c>
      <c r="O18" s="1"/>
      <c r="P18" s="1"/>
      <c r="Q18" s="1"/>
      <c r="R18" s="1"/>
      <c r="S18" s="1"/>
      <c r="T18" s="1"/>
    </row>
    <row r="19" spans="1:31" x14ac:dyDescent="0.35">
      <c r="A19" s="43" t="s">
        <v>351</v>
      </c>
      <c r="B19" s="1" t="s">
        <v>428</v>
      </c>
      <c r="C19" s="1"/>
      <c r="D19" s="1">
        <v>113</v>
      </c>
      <c r="E19" s="14">
        <f t="shared" si="0"/>
        <v>0.88495575221238942</v>
      </c>
      <c r="F19" s="14">
        <f t="shared" si="1"/>
        <v>9.1150442477876101</v>
      </c>
      <c r="G19" s="1" t="s">
        <v>307</v>
      </c>
      <c r="H19" s="1" t="s">
        <v>31</v>
      </c>
      <c r="I19" s="128" t="s">
        <v>35</v>
      </c>
      <c r="J19" s="1">
        <v>411</v>
      </c>
      <c r="K19" s="1">
        <v>9070</v>
      </c>
      <c r="L19" s="1">
        <v>36800</v>
      </c>
      <c r="M19" s="40">
        <v>11.4</v>
      </c>
      <c r="N19" s="40" t="s">
        <v>368</v>
      </c>
      <c r="O19" s="1"/>
      <c r="P19" s="1"/>
      <c r="Q19" s="1"/>
      <c r="R19" s="1"/>
      <c r="S19" s="1"/>
      <c r="T19" s="1"/>
    </row>
    <row r="20" spans="1:31" x14ac:dyDescent="0.35">
      <c r="A20" s="43" t="s">
        <v>352</v>
      </c>
      <c r="B20" s="1" t="s">
        <v>429</v>
      </c>
      <c r="C20" s="1"/>
      <c r="D20" s="1">
        <v>97.3</v>
      </c>
      <c r="E20" s="14">
        <f t="shared" si="0"/>
        <v>1.0277492291880781</v>
      </c>
      <c r="F20" s="14">
        <f t="shared" si="1"/>
        <v>8.9722507708119217</v>
      </c>
      <c r="G20" s="1" t="s">
        <v>307</v>
      </c>
      <c r="H20" s="1" t="s">
        <v>32</v>
      </c>
      <c r="I20" s="128" t="s">
        <v>35</v>
      </c>
      <c r="J20" s="1">
        <v>405</v>
      </c>
      <c r="K20" s="1">
        <v>10300</v>
      </c>
      <c r="L20" s="1">
        <v>42300</v>
      </c>
      <c r="M20" s="40">
        <v>12.7</v>
      </c>
      <c r="N20" s="40" t="s">
        <v>372</v>
      </c>
      <c r="O20" s="1"/>
      <c r="P20" s="1"/>
      <c r="Q20" s="1"/>
      <c r="R20" s="1"/>
      <c r="S20" s="1"/>
      <c r="T20" s="1"/>
    </row>
    <row r="21" spans="1:31" x14ac:dyDescent="0.35">
      <c r="A21" s="43" t="s">
        <v>354</v>
      </c>
      <c r="B21" s="1" t="s">
        <v>430</v>
      </c>
      <c r="C21" s="1"/>
      <c r="D21" s="1">
        <v>228</v>
      </c>
      <c r="E21" s="14">
        <f t="shared" si="0"/>
        <v>0.43859649122807015</v>
      </c>
      <c r="F21" s="14">
        <f t="shared" si="1"/>
        <v>9.5614035087719298</v>
      </c>
      <c r="G21" s="1" t="s">
        <v>307</v>
      </c>
      <c r="H21" s="1" t="s">
        <v>33</v>
      </c>
      <c r="I21" s="128" t="s">
        <v>35</v>
      </c>
      <c r="J21" s="1">
        <v>405</v>
      </c>
      <c r="K21" s="1">
        <v>5680</v>
      </c>
      <c r="L21" s="1">
        <v>23400</v>
      </c>
      <c r="M21" s="40">
        <v>6.61</v>
      </c>
      <c r="N21" s="40" t="s">
        <v>374</v>
      </c>
      <c r="O21" s="1"/>
      <c r="P21" s="1"/>
      <c r="Q21" s="1"/>
      <c r="R21" s="1"/>
      <c r="S21" s="1"/>
      <c r="T21" s="1"/>
    </row>
    <row r="22" spans="1:31" ht="15" thickBot="1" x14ac:dyDescent="0.4">
      <c r="A22" s="44" t="s">
        <v>355</v>
      </c>
      <c r="B22" s="1" t="s">
        <v>431</v>
      </c>
      <c r="C22" s="21"/>
      <c r="D22" s="21">
        <v>98.2</v>
      </c>
      <c r="E22" s="33">
        <f t="shared" si="0"/>
        <v>1.0183299389002036</v>
      </c>
      <c r="F22" s="33">
        <f t="shared" si="1"/>
        <v>8.9816700610997966</v>
      </c>
      <c r="G22" s="21" t="s">
        <v>307</v>
      </c>
      <c r="H22" s="21" t="s">
        <v>34</v>
      </c>
      <c r="I22" s="129" t="s">
        <v>35</v>
      </c>
      <c r="J22" s="1">
        <v>408</v>
      </c>
      <c r="K22" s="1">
        <v>8690</v>
      </c>
      <c r="L22" s="1">
        <v>35300</v>
      </c>
      <c r="M22" s="40">
        <v>8.58</v>
      </c>
      <c r="N22" s="40" t="s">
        <v>364</v>
      </c>
      <c r="O22" s="1"/>
      <c r="P22" s="1"/>
      <c r="Q22" s="1"/>
      <c r="R22" s="1"/>
      <c r="S22" s="1"/>
      <c r="T22" s="1"/>
    </row>
    <row r="23" spans="1:31" x14ac:dyDescent="0.35">
      <c r="A23" s="42" t="s">
        <v>356</v>
      </c>
      <c r="B23" s="17" t="s">
        <v>432</v>
      </c>
      <c r="C23" s="17"/>
      <c r="D23" s="17">
        <v>43.7</v>
      </c>
      <c r="E23" s="32">
        <f t="shared" si="0"/>
        <v>2.2883295194508007</v>
      </c>
      <c r="F23" s="32">
        <f t="shared" si="1"/>
        <v>7.7116704805491993</v>
      </c>
      <c r="G23" s="17" t="s">
        <v>307</v>
      </c>
      <c r="H23" s="17" t="s">
        <v>38</v>
      </c>
      <c r="I23" s="127" t="s">
        <v>35</v>
      </c>
      <c r="J23" s="1">
        <v>425</v>
      </c>
      <c r="K23" s="1">
        <v>8590</v>
      </c>
      <c r="L23" s="1">
        <v>33200</v>
      </c>
      <c r="M23" s="40">
        <v>11.9</v>
      </c>
      <c r="N23" s="40" t="s">
        <v>366</v>
      </c>
      <c r="O23" s="1"/>
      <c r="P23" s="1"/>
      <c r="Q23" s="1"/>
      <c r="R23" s="1"/>
      <c r="S23" s="1"/>
      <c r="T23" s="1"/>
    </row>
    <row r="24" spans="1:31" ht="15" thickBot="1" x14ac:dyDescent="0.4">
      <c r="A24" s="44" t="s">
        <v>339</v>
      </c>
      <c r="B24" s="21" t="s">
        <v>433</v>
      </c>
      <c r="C24" s="21"/>
      <c r="D24" s="21">
        <v>93.9</v>
      </c>
      <c r="E24" s="33">
        <f t="shared" si="0"/>
        <v>1.0649627263045793</v>
      </c>
      <c r="F24" s="33">
        <f t="shared" si="1"/>
        <v>8.9350372736954213</v>
      </c>
      <c r="G24" s="21" t="s">
        <v>307</v>
      </c>
      <c r="H24" s="21" t="s">
        <v>39</v>
      </c>
      <c r="I24" s="129" t="s">
        <v>35</v>
      </c>
      <c r="J24" s="1">
        <v>420</v>
      </c>
      <c r="K24" s="1">
        <v>3390</v>
      </c>
      <c r="L24" s="1">
        <v>13300</v>
      </c>
      <c r="M24" s="40">
        <v>3.88</v>
      </c>
      <c r="N24" s="40" t="s">
        <v>362</v>
      </c>
      <c r="O24" s="1"/>
      <c r="P24" s="1"/>
      <c r="Q24" s="1"/>
      <c r="R24" s="1"/>
      <c r="S24" s="1"/>
      <c r="T24" s="1"/>
    </row>
    <row r="25" spans="1:31" x14ac:dyDescent="0.35"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</row>
    <row r="26" spans="1:31" x14ac:dyDescent="0.35"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</row>
    <row r="27" spans="1:31" x14ac:dyDescent="0.35">
      <c r="A27" t="s">
        <v>331</v>
      </c>
      <c r="O27" t="s">
        <v>424</v>
      </c>
      <c r="AE27" t="s">
        <v>432</v>
      </c>
    </row>
    <row r="48" spans="1:31" x14ac:dyDescent="0.35">
      <c r="A48" t="s">
        <v>417</v>
      </c>
      <c r="O48" t="s">
        <v>425</v>
      </c>
      <c r="AE48" t="s">
        <v>433</v>
      </c>
    </row>
    <row r="69" spans="1:15" x14ac:dyDescent="0.35">
      <c r="O69" t="s">
        <v>426</v>
      </c>
    </row>
    <row r="71" spans="1:15" x14ac:dyDescent="0.35">
      <c r="A71" t="s">
        <v>418</v>
      </c>
    </row>
    <row r="92" spans="1:15" x14ac:dyDescent="0.35">
      <c r="O92" t="s">
        <v>427</v>
      </c>
    </row>
    <row r="93" spans="1:15" x14ac:dyDescent="0.35">
      <c r="A93" t="s">
        <v>419</v>
      </c>
    </row>
    <row r="113" spans="1:15" x14ac:dyDescent="0.35">
      <c r="O113" t="s">
        <v>428</v>
      </c>
    </row>
    <row r="116" spans="1:15" x14ac:dyDescent="0.35">
      <c r="A116" t="s">
        <v>420</v>
      </c>
    </row>
    <row r="137" spans="1:15" x14ac:dyDescent="0.35">
      <c r="O137" t="s">
        <v>429</v>
      </c>
    </row>
    <row r="139" spans="1:15" x14ac:dyDescent="0.35">
      <c r="A139" t="s">
        <v>421</v>
      </c>
    </row>
    <row r="159" spans="15:15" x14ac:dyDescent="0.35">
      <c r="O159" t="s">
        <v>430</v>
      </c>
    </row>
    <row r="161" spans="1:1" x14ac:dyDescent="0.35">
      <c r="A161" t="s">
        <v>422</v>
      </c>
    </row>
    <row r="181" spans="1:15" x14ac:dyDescent="0.35">
      <c r="O181" t="s">
        <v>431</v>
      </c>
    </row>
    <row r="184" spans="1:15" x14ac:dyDescent="0.35">
      <c r="A184" t="s">
        <v>423</v>
      </c>
    </row>
  </sheetData>
  <mergeCells count="2">
    <mergeCell ref="J5:L5"/>
    <mergeCell ref="C5:I5"/>
  </mergeCells>
  <pageMargins left="0.7" right="0.7" top="0.75" bottom="0.75" header="0.3" footer="0.3"/>
  <pageSetup paperSize="9" orientation="landscape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W57"/>
  <sheetViews>
    <sheetView zoomScale="80" zoomScaleNormal="80" workbookViewId="0">
      <selection activeCell="AC10" sqref="AC10"/>
    </sheetView>
  </sheetViews>
  <sheetFormatPr defaultRowHeight="14.5" x14ac:dyDescent="0.35"/>
  <cols>
    <col min="2" max="2" width="13.453125" customWidth="1"/>
    <col min="3" max="3" width="10.7265625" customWidth="1"/>
    <col min="4" max="4" width="15.7265625" bestFit="1" customWidth="1"/>
    <col min="12" max="12" width="10.81640625" customWidth="1"/>
    <col min="13" max="13" width="8.453125" customWidth="1"/>
    <col min="16" max="16" width="7.1796875" bestFit="1" customWidth="1"/>
    <col min="17" max="17" width="9.54296875" bestFit="1" customWidth="1"/>
    <col min="18" max="18" width="6" bestFit="1" customWidth="1"/>
    <col min="20" max="20" width="9.1796875" bestFit="1" customWidth="1"/>
    <col min="22" max="22" width="6.26953125" bestFit="1" customWidth="1"/>
    <col min="24" max="24" width="5" bestFit="1" customWidth="1"/>
    <col min="25" max="25" width="8.453125" bestFit="1" customWidth="1"/>
    <col min="27" max="27" width="10.26953125" customWidth="1"/>
    <col min="28" max="28" width="10" style="158" bestFit="1" customWidth="1"/>
    <col min="29" max="29" width="28" bestFit="1" customWidth="1"/>
    <col min="31" max="31" width="28" bestFit="1" customWidth="1"/>
    <col min="35" max="35" width="37.1796875" bestFit="1" customWidth="1"/>
  </cols>
  <sheetData>
    <row r="1" spans="1:3" x14ac:dyDescent="0.35">
      <c r="A1" t="s">
        <v>437</v>
      </c>
    </row>
    <row r="4" spans="1:3" x14ac:dyDescent="0.35">
      <c r="A4" t="s">
        <v>284</v>
      </c>
    </row>
    <row r="5" spans="1:3" x14ac:dyDescent="0.35">
      <c r="A5" t="s">
        <v>290</v>
      </c>
    </row>
    <row r="6" spans="1:3" x14ac:dyDescent="0.35">
      <c r="A6" t="s">
        <v>285</v>
      </c>
    </row>
    <row r="9" spans="1:3" x14ac:dyDescent="0.35">
      <c r="B9" s="7" t="s">
        <v>252</v>
      </c>
      <c r="C9" s="1">
        <v>419</v>
      </c>
    </row>
    <row r="10" spans="1:3" x14ac:dyDescent="0.35">
      <c r="B10" s="7" t="s">
        <v>253</v>
      </c>
      <c r="C10" s="98" t="s">
        <v>438</v>
      </c>
    </row>
    <row r="11" spans="1:3" x14ac:dyDescent="0.35">
      <c r="B11" s="7" t="s">
        <v>254</v>
      </c>
      <c r="C11" s="98" t="s">
        <v>439</v>
      </c>
    </row>
    <row r="12" spans="1:3" x14ac:dyDescent="0.35">
      <c r="B12" s="7" t="s">
        <v>256</v>
      </c>
      <c r="C12" s="99">
        <v>0.86199999999999999</v>
      </c>
    </row>
    <row r="13" spans="1:3" x14ac:dyDescent="0.35">
      <c r="B13" s="7" t="s">
        <v>257</v>
      </c>
      <c r="C13" s="98" t="s">
        <v>440</v>
      </c>
    </row>
    <row r="18" spans="1:283" x14ac:dyDescent="0.35">
      <c r="E18" s="178" t="s">
        <v>283</v>
      </c>
      <c r="F18" s="178"/>
      <c r="G18" s="178"/>
      <c r="H18" s="178"/>
      <c r="I18" s="178"/>
      <c r="J18" s="178"/>
      <c r="K18" s="178"/>
      <c r="L18" s="178" t="s">
        <v>378</v>
      </c>
      <c r="M18" s="178"/>
      <c r="N18" s="178"/>
      <c r="O18" s="178" t="s">
        <v>434</v>
      </c>
      <c r="P18" s="178"/>
      <c r="Q18" s="178"/>
      <c r="R18" s="178"/>
      <c r="S18" s="178"/>
      <c r="T18" s="178"/>
      <c r="U18" s="178"/>
      <c r="V18" s="178"/>
      <c r="W18" s="178"/>
      <c r="X18" s="178"/>
      <c r="Y18" s="178"/>
      <c r="Z18" s="178"/>
      <c r="AA18" s="179" t="s">
        <v>496</v>
      </c>
      <c r="AB18" s="180"/>
      <c r="AC18" s="178" t="s">
        <v>435</v>
      </c>
      <c r="AD18" s="178"/>
      <c r="AE18" s="178"/>
      <c r="AF18" s="178"/>
      <c r="AG18" s="178"/>
      <c r="AH18" s="178"/>
      <c r="AI18" s="178"/>
    </row>
    <row r="19" spans="1:283" s="144" customFormat="1" ht="58.5" thickBot="1" x14ac:dyDescent="0.4">
      <c r="A19" s="91" t="s">
        <v>330</v>
      </c>
      <c r="B19" s="91" t="s">
        <v>405</v>
      </c>
      <c r="C19" s="91" t="s">
        <v>407</v>
      </c>
      <c r="D19" s="91" t="s">
        <v>186</v>
      </c>
      <c r="E19" s="91" t="s">
        <v>358</v>
      </c>
      <c r="F19" s="91" t="s">
        <v>357</v>
      </c>
      <c r="G19" s="91" t="s">
        <v>279</v>
      </c>
      <c r="H19" s="91" t="s">
        <v>375</v>
      </c>
      <c r="I19" s="91" t="s">
        <v>126</v>
      </c>
      <c r="J19" s="91" t="s">
        <v>132</v>
      </c>
      <c r="K19" s="91" t="s">
        <v>37</v>
      </c>
      <c r="L19" s="91" t="s">
        <v>43</v>
      </c>
      <c r="M19" s="91" t="s">
        <v>44</v>
      </c>
      <c r="N19" s="91" t="s">
        <v>81</v>
      </c>
      <c r="O19" s="91" t="s">
        <v>131</v>
      </c>
      <c r="P19" s="91" t="s">
        <v>88</v>
      </c>
      <c r="Q19" s="91" t="s">
        <v>89</v>
      </c>
      <c r="R19" s="91">
        <v>-1</v>
      </c>
      <c r="S19" s="91" t="s">
        <v>90</v>
      </c>
      <c r="T19" s="91" t="s">
        <v>91</v>
      </c>
      <c r="U19" s="91" t="s">
        <v>218</v>
      </c>
      <c r="V19" s="91" t="s">
        <v>88</v>
      </c>
      <c r="W19" s="91" t="s">
        <v>94</v>
      </c>
      <c r="X19" s="91">
        <v>-1</v>
      </c>
      <c r="Y19" s="91" t="s">
        <v>90</v>
      </c>
      <c r="Z19" s="91" t="s">
        <v>91</v>
      </c>
      <c r="AA19" s="91" t="s">
        <v>498</v>
      </c>
      <c r="AB19" s="159" t="s">
        <v>497</v>
      </c>
      <c r="AC19" s="91" t="s">
        <v>261</v>
      </c>
      <c r="AD19" s="91" t="s">
        <v>190</v>
      </c>
      <c r="AE19" s="91" t="s">
        <v>191</v>
      </c>
      <c r="AF19" s="91" t="s">
        <v>190</v>
      </c>
      <c r="AG19" s="91" t="s">
        <v>192</v>
      </c>
      <c r="AH19" s="91" t="s">
        <v>190</v>
      </c>
      <c r="AI19" s="91" t="s">
        <v>361</v>
      </c>
      <c r="AJ19" s="144" t="s">
        <v>319</v>
      </c>
    </row>
    <row r="20" spans="1:283" x14ac:dyDescent="0.35">
      <c r="A20" s="42" t="s">
        <v>329</v>
      </c>
      <c r="B20" s="148">
        <v>7</v>
      </c>
      <c r="C20" s="148" t="s">
        <v>406</v>
      </c>
      <c r="D20" s="17" t="s">
        <v>331</v>
      </c>
      <c r="E20" s="17">
        <v>205</v>
      </c>
      <c r="F20" s="17">
        <v>2.1800000000000002</v>
      </c>
      <c r="G20" s="17"/>
      <c r="H20" s="32"/>
      <c r="I20" s="17" t="s">
        <v>380</v>
      </c>
      <c r="J20" s="17" t="s">
        <v>31</v>
      </c>
      <c r="K20" s="17" t="s">
        <v>281</v>
      </c>
      <c r="L20" s="17">
        <v>408</v>
      </c>
      <c r="M20" s="17">
        <v>4690</v>
      </c>
      <c r="N20" s="17">
        <v>19300</v>
      </c>
      <c r="O20" s="17">
        <v>4.71</v>
      </c>
      <c r="P20" s="32">
        <f>(O20/(660*419))*1000000</f>
        <v>17.03189412019961</v>
      </c>
      <c r="Q20" s="32">
        <f>P20/10</f>
        <v>1.7031894120199609</v>
      </c>
      <c r="R20" s="32">
        <f>Q20-1</f>
        <v>0.70318941201996088</v>
      </c>
      <c r="S20" s="17">
        <v>5</v>
      </c>
      <c r="T20" s="32">
        <f>R20*S20</f>
        <v>3.5159470600998044</v>
      </c>
      <c r="U20" s="17">
        <v>3.37</v>
      </c>
      <c r="V20" s="32">
        <f>(U20/(660*419))*1000000</f>
        <v>12.186302162435814</v>
      </c>
      <c r="W20" s="32">
        <f>V20/4</f>
        <v>3.0465755406089534</v>
      </c>
      <c r="X20" s="32">
        <f>W20-1</f>
        <v>2.0465755406089534</v>
      </c>
      <c r="Y20" s="17">
        <v>5</v>
      </c>
      <c r="Z20" s="32">
        <f>X20*Y20</f>
        <v>10.232877703044768</v>
      </c>
      <c r="AA20" s="157">
        <v>1</v>
      </c>
      <c r="AB20" s="160" t="s">
        <v>499</v>
      </c>
      <c r="AC20" s="17" t="s">
        <v>359</v>
      </c>
      <c r="AD20" s="17">
        <v>3</v>
      </c>
      <c r="AE20" s="17"/>
      <c r="AF20" s="17"/>
      <c r="AG20" s="17" t="s">
        <v>267</v>
      </c>
      <c r="AH20" s="17">
        <v>1</v>
      </c>
      <c r="AI20" s="18" t="s">
        <v>360</v>
      </c>
    </row>
    <row r="21" spans="1:283" x14ac:dyDescent="0.35">
      <c r="A21" s="43" t="s">
        <v>337</v>
      </c>
      <c r="B21" s="149">
        <v>7</v>
      </c>
      <c r="C21" s="149" t="s">
        <v>408</v>
      </c>
      <c r="D21" s="1" t="s">
        <v>419</v>
      </c>
      <c r="E21" s="1"/>
      <c r="F21" s="1">
        <v>85.8</v>
      </c>
      <c r="G21" s="14">
        <f t="shared" ref="G21:G22" si="0">100/F21</f>
        <v>1.1655011655011656</v>
      </c>
      <c r="H21" s="14">
        <f t="shared" ref="H21:H22" si="1">10-G21</f>
        <v>8.8344988344988344</v>
      </c>
      <c r="I21" s="1" t="s">
        <v>307</v>
      </c>
      <c r="J21" s="1" t="s">
        <v>34</v>
      </c>
      <c r="K21" s="1" t="s">
        <v>281</v>
      </c>
      <c r="L21" s="1">
        <v>419</v>
      </c>
      <c r="M21" s="1">
        <v>6770</v>
      </c>
      <c r="N21" s="1">
        <v>27200</v>
      </c>
      <c r="O21" s="1">
        <v>7.78</v>
      </c>
      <c r="P21" s="14">
        <f t="shared" ref="P21:P35" si="2">(O21/(660*419))*1000000</f>
        <v>28.133362262240542</v>
      </c>
      <c r="Q21" s="14">
        <f t="shared" ref="Q21:Q35" si="3">P21/10</f>
        <v>2.8133362262240542</v>
      </c>
      <c r="R21" s="14">
        <f t="shared" ref="R21:R35" si="4">Q21-1</f>
        <v>1.8133362262240542</v>
      </c>
      <c r="S21" s="1">
        <v>3</v>
      </c>
      <c r="T21" s="14">
        <f t="shared" ref="T21:T35" si="5">R21*S21</f>
        <v>5.4400086786721626</v>
      </c>
      <c r="U21" s="1">
        <v>2.63</v>
      </c>
      <c r="V21" s="14">
        <f t="shared" ref="V21:V35" si="6">(U21/(660*419))*1000000</f>
        <v>9.5103782454617765</v>
      </c>
      <c r="W21" s="14">
        <f t="shared" ref="W21:W35" si="7">V21/4</f>
        <v>2.3775945613654441</v>
      </c>
      <c r="X21" s="14">
        <f t="shared" ref="X21:X35" si="8">W21-1</f>
        <v>1.3775945613654441</v>
      </c>
      <c r="Y21" s="1">
        <v>5</v>
      </c>
      <c r="Z21" s="14">
        <f t="shared" ref="Z21:Z35" si="9">X21*Y21</f>
        <v>6.8879728068272206</v>
      </c>
      <c r="AA21" s="164">
        <v>1</v>
      </c>
      <c r="AB21" s="161" t="s">
        <v>500</v>
      </c>
      <c r="AC21" s="1" t="s">
        <v>364</v>
      </c>
      <c r="AD21" s="1"/>
      <c r="AE21" s="1"/>
      <c r="AF21" s="1"/>
      <c r="AG21" s="1"/>
      <c r="AH21" s="1"/>
      <c r="AI21" s="19"/>
    </row>
    <row r="22" spans="1:283" x14ac:dyDescent="0.35">
      <c r="A22" s="49" t="s">
        <v>353</v>
      </c>
      <c r="B22" s="150">
        <v>7</v>
      </c>
      <c r="C22" s="150" t="s">
        <v>409</v>
      </c>
      <c r="D22" s="90" t="s">
        <v>422</v>
      </c>
      <c r="E22" s="90"/>
      <c r="F22" s="90">
        <v>28.8</v>
      </c>
      <c r="G22" s="145">
        <f t="shared" si="0"/>
        <v>3.4722222222222223</v>
      </c>
      <c r="H22" s="145">
        <f t="shared" si="1"/>
        <v>6.5277777777777777</v>
      </c>
      <c r="I22" s="90" t="s">
        <v>307</v>
      </c>
      <c r="J22" s="90" t="s">
        <v>40</v>
      </c>
      <c r="K22" s="90" t="s">
        <v>281</v>
      </c>
      <c r="L22" s="90">
        <v>405</v>
      </c>
      <c r="M22" s="90">
        <v>6110</v>
      </c>
      <c r="N22" s="90">
        <v>25100</v>
      </c>
      <c r="O22" s="90">
        <v>7.62</v>
      </c>
      <c r="P22" s="145">
        <f t="shared" si="2"/>
        <v>27.554784118029939</v>
      </c>
      <c r="Q22" s="145">
        <f t="shared" si="3"/>
        <v>2.755478411802994</v>
      </c>
      <c r="R22" s="145">
        <f t="shared" si="4"/>
        <v>1.755478411802994</v>
      </c>
      <c r="S22" s="90">
        <v>3</v>
      </c>
      <c r="T22" s="145">
        <f t="shared" si="5"/>
        <v>5.2664352354089825</v>
      </c>
      <c r="U22" s="90">
        <v>2.89</v>
      </c>
      <c r="V22" s="145">
        <f t="shared" si="6"/>
        <v>10.450567729804007</v>
      </c>
      <c r="W22" s="145">
        <f t="shared" si="7"/>
        <v>2.6126419324510017</v>
      </c>
      <c r="X22" s="145">
        <f t="shared" si="8"/>
        <v>1.6126419324510017</v>
      </c>
      <c r="Y22" s="90">
        <v>5</v>
      </c>
      <c r="Z22" s="145">
        <f t="shared" si="9"/>
        <v>8.0632096622550087</v>
      </c>
      <c r="AA22" s="165"/>
      <c r="AB22" s="162"/>
      <c r="AC22" s="90" t="s">
        <v>373</v>
      </c>
      <c r="AD22" s="90"/>
      <c r="AE22" s="90"/>
      <c r="AF22" s="90"/>
      <c r="AG22" s="90"/>
      <c r="AH22" s="90"/>
      <c r="AI22" s="50"/>
      <c r="AJ22" s="4"/>
      <c r="AK22" s="4"/>
      <c r="AL22" s="4"/>
      <c r="AM22" s="4"/>
      <c r="AN22" s="4"/>
      <c r="AO22" s="4"/>
      <c r="AP22" s="4"/>
      <c r="AQ22" s="4"/>
      <c r="AR22" s="4"/>
      <c r="AS22" s="4"/>
      <c r="AT22" s="4"/>
      <c r="AU22" s="4"/>
      <c r="AV22" s="4"/>
      <c r="AW22" s="4"/>
      <c r="AX22" s="4"/>
      <c r="AY22" s="4"/>
      <c r="AZ22" s="4"/>
      <c r="BA22" s="4"/>
      <c r="BB22" s="4"/>
      <c r="BC22" s="4"/>
      <c r="BD22" s="4"/>
      <c r="BE22" s="4"/>
      <c r="BF22" s="4"/>
      <c r="BG22" s="4"/>
      <c r="BH22" s="4"/>
      <c r="BI22" s="4"/>
      <c r="BJ22" s="4"/>
      <c r="BK22" s="4"/>
      <c r="BL22" s="4"/>
      <c r="BM22" s="4"/>
      <c r="BN22" s="4"/>
      <c r="BO22" s="4"/>
      <c r="BP22" s="4"/>
      <c r="BQ22" s="4"/>
      <c r="BR22" s="4"/>
      <c r="BS22" s="4"/>
      <c r="BT22" s="4"/>
      <c r="BU22" s="4"/>
      <c r="BV22" s="4"/>
      <c r="BW22" s="4"/>
      <c r="BX22" s="4"/>
      <c r="BY22" s="4"/>
      <c r="BZ22" s="4"/>
      <c r="CA22" s="4"/>
      <c r="CB22" s="4"/>
      <c r="CC22" s="4"/>
      <c r="CD22" s="4"/>
      <c r="CE22" s="4"/>
      <c r="CF22" s="4"/>
      <c r="CG22" s="4"/>
      <c r="CH22" s="4"/>
      <c r="CI22" s="4"/>
      <c r="CJ22" s="4"/>
      <c r="CK22" s="4"/>
      <c r="CL22" s="4"/>
      <c r="CM22" s="4"/>
      <c r="CN22" s="4"/>
      <c r="CO22" s="4"/>
      <c r="CP22" s="4"/>
      <c r="CQ22" s="4"/>
      <c r="CR22" s="4"/>
      <c r="CS22" s="4"/>
      <c r="CT22" s="4"/>
      <c r="CU22" s="4"/>
      <c r="CV22" s="4"/>
      <c r="CW22" s="4"/>
      <c r="CX22" s="4"/>
      <c r="CY22" s="4"/>
      <c r="CZ22" s="4"/>
      <c r="DA22" s="4"/>
      <c r="DB22" s="4"/>
      <c r="DC22" s="4"/>
      <c r="DD22" s="4"/>
      <c r="DE22" s="4"/>
      <c r="DF22" s="4"/>
      <c r="DG22" s="4"/>
      <c r="DH22" s="4"/>
      <c r="DI22" s="4"/>
      <c r="DJ22" s="4"/>
      <c r="DK22" s="4"/>
      <c r="DL22" s="4"/>
      <c r="DM22" s="4"/>
      <c r="DN22" s="4"/>
      <c r="DO22" s="4"/>
      <c r="DP22" s="4"/>
      <c r="DQ22" s="4"/>
      <c r="DR22" s="4"/>
      <c r="DS22" s="4"/>
      <c r="DT22" s="4"/>
      <c r="DU22" s="4"/>
      <c r="DV22" s="4"/>
      <c r="DW22" s="4"/>
      <c r="DX22" s="4"/>
      <c r="DY22" s="4"/>
      <c r="DZ22" s="4"/>
      <c r="EA22" s="4"/>
      <c r="EB22" s="4"/>
      <c r="EC22" s="4"/>
      <c r="ED22" s="4"/>
      <c r="EE22" s="4"/>
      <c r="EF22" s="4"/>
      <c r="EG22" s="4"/>
      <c r="EH22" s="4"/>
      <c r="EI22" s="4"/>
      <c r="EJ22" s="4"/>
      <c r="EK22" s="4"/>
      <c r="EL22" s="4"/>
      <c r="EM22" s="4"/>
      <c r="EN22" s="4"/>
      <c r="EO22" s="4"/>
      <c r="EP22" s="4"/>
      <c r="EQ22" s="4"/>
      <c r="ER22" s="4"/>
      <c r="ES22" s="4"/>
      <c r="ET22" s="4"/>
      <c r="EU22" s="4"/>
      <c r="EV22" s="4"/>
      <c r="EW22" s="4"/>
      <c r="EX22" s="4"/>
      <c r="EY22" s="4"/>
      <c r="EZ22" s="4"/>
      <c r="FA22" s="4"/>
      <c r="FB22" s="4"/>
      <c r="FC22" s="4"/>
      <c r="FD22" s="4"/>
      <c r="FE22" s="4"/>
      <c r="FF22" s="4"/>
      <c r="FG22" s="4"/>
      <c r="FH22" s="4"/>
      <c r="FI22" s="4"/>
      <c r="FJ22" s="4"/>
      <c r="FK22" s="4"/>
      <c r="FL22" s="4"/>
      <c r="FM22" s="4"/>
      <c r="FN22" s="4"/>
      <c r="FO22" s="4"/>
      <c r="FP22" s="4"/>
      <c r="FQ22" s="4"/>
      <c r="FR22" s="4"/>
      <c r="FS22" s="4"/>
      <c r="FT22" s="4"/>
      <c r="FU22" s="4"/>
      <c r="FV22" s="4"/>
      <c r="FW22" s="4"/>
      <c r="FX22" s="4"/>
      <c r="FY22" s="4"/>
      <c r="FZ22" s="4"/>
      <c r="GA22" s="4"/>
      <c r="GB22" s="4"/>
      <c r="GC22" s="4"/>
      <c r="GD22" s="4"/>
      <c r="GE22" s="4"/>
      <c r="GF22" s="4"/>
      <c r="GG22" s="4"/>
      <c r="GH22" s="4"/>
      <c r="GI22" s="4"/>
      <c r="GJ22" s="4"/>
      <c r="GK22" s="4"/>
      <c r="GL22" s="4"/>
      <c r="GM22" s="4"/>
      <c r="GN22" s="4"/>
      <c r="GO22" s="4"/>
      <c r="GP22" s="4"/>
      <c r="GQ22" s="4"/>
      <c r="GR22" s="4"/>
      <c r="GS22" s="4"/>
      <c r="GT22" s="4"/>
      <c r="GU22" s="4"/>
      <c r="GV22" s="4"/>
      <c r="GW22" s="4"/>
      <c r="GX22" s="4"/>
      <c r="GY22" s="4"/>
      <c r="GZ22" s="4"/>
      <c r="HA22" s="4"/>
      <c r="HB22" s="4"/>
      <c r="HC22" s="4"/>
      <c r="HD22" s="4"/>
      <c r="HE22" s="4"/>
      <c r="HF22" s="4"/>
      <c r="HG22" s="4"/>
      <c r="HH22" s="4"/>
      <c r="HI22" s="4"/>
      <c r="HJ22" s="4"/>
      <c r="HK22" s="4"/>
      <c r="HL22" s="4"/>
      <c r="HM22" s="4"/>
      <c r="HN22" s="4"/>
      <c r="HO22" s="4"/>
      <c r="HP22" s="4"/>
      <c r="HQ22" s="4"/>
      <c r="HR22" s="4"/>
      <c r="HS22" s="4"/>
      <c r="HT22" s="4"/>
      <c r="HU22" s="4"/>
      <c r="HV22" s="4"/>
      <c r="HW22" s="4"/>
      <c r="HX22" s="4"/>
      <c r="HY22" s="4"/>
      <c r="HZ22" s="4"/>
      <c r="IA22" s="4"/>
      <c r="IB22" s="4"/>
      <c r="IC22" s="4"/>
      <c r="ID22" s="4"/>
      <c r="IE22" s="4"/>
      <c r="IF22" s="4"/>
      <c r="IG22" s="4"/>
      <c r="IH22" s="4"/>
      <c r="II22" s="4"/>
      <c r="IJ22" s="4"/>
      <c r="IK22" s="4"/>
      <c r="IL22" s="4"/>
      <c r="IM22" s="4"/>
      <c r="IN22" s="4"/>
      <c r="IO22" s="4"/>
      <c r="IP22" s="4"/>
      <c r="IQ22" s="4"/>
      <c r="IR22" s="4"/>
      <c r="IS22" s="4"/>
      <c r="IT22" s="4"/>
      <c r="IU22" s="4"/>
      <c r="IV22" s="4"/>
      <c r="IW22" s="4"/>
      <c r="IX22" s="4"/>
      <c r="IY22" s="4"/>
      <c r="IZ22" s="4"/>
      <c r="JA22" s="4"/>
      <c r="JB22" s="4"/>
      <c r="JC22" s="4"/>
      <c r="JD22" s="4"/>
      <c r="JE22" s="4"/>
      <c r="JF22" s="4"/>
      <c r="JG22" s="4"/>
      <c r="JH22" s="4"/>
      <c r="JI22" s="4"/>
      <c r="JJ22" s="4"/>
      <c r="JK22" s="4"/>
      <c r="JL22" s="4"/>
      <c r="JM22" s="4"/>
      <c r="JN22" s="4"/>
      <c r="JO22" s="4"/>
      <c r="JP22" s="4"/>
      <c r="JQ22" s="4"/>
      <c r="JR22" s="4"/>
      <c r="JS22" s="4"/>
      <c r="JT22" s="4"/>
      <c r="JU22" s="4"/>
      <c r="JV22" s="4"/>
      <c r="JW22" s="4"/>
    </row>
    <row r="23" spans="1:283" s="1" customFormat="1" x14ac:dyDescent="0.35">
      <c r="A23" s="43" t="s">
        <v>138</v>
      </c>
      <c r="B23" s="149">
        <v>5</v>
      </c>
      <c r="C23" s="149" t="s">
        <v>406</v>
      </c>
      <c r="D23" s="1" t="s">
        <v>161</v>
      </c>
      <c r="E23" s="1">
        <v>76.709999999999994</v>
      </c>
      <c r="F23" s="1">
        <v>147</v>
      </c>
      <c r="G23" s="14">
        <f>100/F23</f>
        <v>0.68027210884353739</v>
      </c>
      <c r="H23" s="14">
        <f>10-G23</f>
        <v>9.3197278911564627</v>
      </c>
      <c r="I23" s="1" t="s">
        <v>215</v>
      </c>
      <c r="J23" s="1" t="s">
        <v>27</v>
      </c>
      <c r="K23" s="1" t="s">
        <v>188</v>
      </c>
      <c r="L23" s="1">
        <v>411</v>
      </c>
      <c r="M23" s="1">
        <v>15300</v>
      </c>
      <c r="N23" s="1">
        <v>61500</v>
      </c>
      <c r="O23" s="1">
        <v>19.600000000000001</v>
      </c>
      <c r="P23" s="14">
        <f t="shared" si="2"/>
        <v>70.875822665798808</v>
      </c>
      <c r="Q23" s="14">
        <f t="shared" si="3"/>
        <v>7.0875822665798811</v>
      </c>
      <c r="R23" s="14">
        <f t="shared" si="4"/>
        <v>6.0875822665798811</v>
      </c>
      <c r="S23" s="1">
        <v>2</v>
      </c>
      <c r="T23" s="14">
        <f t="shared" si="5"/>
        <v>12.175164533159762</v>
      </c>
      <c r="U23" s="1">
        <v>2.06</v>
      </c>
      <c r="V23" s="14">
        <f t="shared" si="6"/>
        <v>7.4491936067115061</v>
      </c>
      <c r="W23" s="14">
        <f t="shared" si="7"/>
        <v>1.8622984016778765</v>
      </c>
      <c r="X23" s="14">
        <f t="shared" si="8"/>
        <v>0.86229840167787652</v>
      </c>
      <c r="Y23" s="1">
        <v>5</v>
      </c>
      <c r="Z23" s="14">
        <f t="shared" si="9"/>
        <v>4.3114920083893828</v>
      </c>
      <c r="AA23" s="164">
        <v>1</v>
      </c>
      <c r="AB23" s="161" t="s">
        <v>501</v>
      </c>
      <c r="AC23" s="1" t="s">
        <v>193</v>
      </c>
      <c r="AD23" s="1">
        <v>5</v>
      </c>
      <c r="AI23" s="19"/>
      <c r="AJ23" s="4">
        <v>4.5</v>
      </c>
      <c r="AK23" s="4"/>
      <c r="AL23" s="4"/>
      <c r="AM23" s="4"/>
      <c r="AN23" s="4"/>
      <c r="AO23" s="4"/>
      <c r="AP23" s="4"/>
      <c r="AQ23" s="4"/>
      <c r="AR23" s="4"/>
      <c r="AS23" s="4"/>
      <c r="AT23" s="4"/>
      <c r="AU23" s="4"/>
      <c r="AV23" s="4"/>
      <c r="AW23" s="4"/>
      <c r="AX23" s="4"/>
      <c r="AY23" s="4"/>
      <c r="AZ23" s="4"/>
      <c r="BA23" s="4"/>
      <c r="BB23" s="4"/>
      <c r="BC23" s="4"/>
      <c r="BD23" s="4"/>
      <c r="BE23" s="4"/>
      <c r="BF23" s="4"/>
      <c r="BG23" s="4"/>
      <c r="BH23" s="4"/>
      <c r="BI23" s="4"/>
      <c r="BJ23" s="4"/>
      <c r="BK23" s="4"/>
      <c r="BL23" s="4"/>
      <c r="BM23" s="4"/>
      <c r="BN23" s="4"/>
      <c r="BO23" s="4"/>
      <c r="BP23" s="4"/>
      <c r="BQ23" s="4"/>
      <c r="BR23" s="4"/>
      <c r="BS23" s="4"/>
      <c r="BT23" s="4"/>
      <c r="BU23" s="4"/>
      <c r="BV23" s="4"/>
      <c r="BW23" s="4"/>
      <c r="BX23" s="4"/>
      <c r="BY23" s="4"/>
      <c r="BZ23" s="4"/>
      <c r="CA23" s="4"/>
      <c r="CB23" s="4"/>
      <c r="CC23" s="4"/>
      <c r="CD23" s="4"/>
      <c r="CE23" s="4"/>
      <c r="CF23" s="4"/>
      <c r="CG23" s="4"/>
      <c r="CH23" s="4"/>
      <c r="CI23" s="4"/>
      <c r="CJ23" s="4"/>
      <c r="CK23" s="4"/>
      <c r="CL23" s="4"/>
      <c r="CM23" s="4"/>
      <c r="CN23" s="4"/>
      <c r="CO23" s="4"/>
      <c r="CP23" s="4"/>
      <c r="CQ23" s="4"/>
      <c r="CR23" s="4"/>
      <c r="CS23" s="4"/>
      <c r="CT23" s="4"/>
      <c r="CU23" s="4"/>
      <c r="CV23" s="4"/>
      <c r="CW23" s="4"/>
      <c r="CX23" s="4"/>
      <c r="CY23" s="4"/>
      <c r="CZ23" s="4"/>
      <c r="DA23" s="4"/>
      <c r="DB23" s="4"/>
      <c r="DC23" s="4"/>
      <c r="DD23" s="4"/>
      <c r="DE23" s="4"/>
      <c r="DF23" s="4"/>
      <c r="DG23" s="4"/>
      <c r="DH23" s="4"/>
      <c r="DI23" s="4"/>
      <c r="DJ23" s="4"/>
      <c r="DK23" s="4"/>
      <c r="DL23" s="4"/>
      <c r="DM23" s="4"/>
      <c r="DN23" s="4"/>
      <c r="DO23" s="4"/>
      <c r="DP23" s="4"/>
      <c r="DQ23" s="4"/>
      <c r="DR23" s="4"/>
      <c r="DS23" s="4"/>
      <c r="DT23" s="4"/>
      <c r="DU23" s="4"/>
      <c r="DV23" s="4"/>
      <c r="DW23" s="4"/>
      <c r="DX23" s="4"/>
      <c r="DY23" s="4"/>
      <c r="DZ23" s="4"/>
      <c r="EA23" s="4"/>
      <c r="EB23" s="4"/>
      <c r="EC23" s="4"/>
      <c r="ED23" s="4"/>
      <c r="EE23" s="4"/>
      <c r="EF23" s="4"/>
      <c r="EG23" s="4"/>
      <c r="EH23" s="4"/>
      <c r="EI23" s="4"/>
      <c r="EJ23" s="4"/>
      <c r="EK23" s="4"/>
      <c r="EL23" s="4"/>
      <c r="EM23" s="4"/>
      <c r="EN23" s="4"/>
      <c r="EO23" s="4"/>
      <c r="EP23" s="4"/>
      <c r="EQ23" s="4"/>
      <c r="ER23" s="4"/>
      <c r="ES23" s="4"/>
      <c r="ET23" s="4"/>
      <c r="EU23" s="4"/>
      <c r="EV23" s="4"/>
      <c r="EW23" s="4"/>
      <c r="EX23" s="4"/>
      <c r="EY23" s="4"/>
      <c r="EZ23" s="4"/>
      <c r="FA23" s="4"/>
      <c r="FB23" s="4"/>
      <c r="FC23" s="4"/>
      <c r="FD23" s="4"/>
      <c r="FE23" s="4"/>
      <c r="FF23" s="4"/>
      <c r="FG23" s="4"/>
      <c r="FH23" s="4"/>
      <c r="FI23" s="4"/>
      <c r="FJ23" s="4"/>
      <c r="FK23" s="4"/>
      <c r="FL23" s="4"/>
      <c r="FM23" s="4"/>
      <c r="FN23" s="4"/>
      <c r="FO23" s="4"/>
      <c r="FP23" s="4"/>
      <c r="FQ23" s="4"/>
      <c r="FR23" s="4"/>
      <c r="FS23" s="4"/>
      <c r="FT23" s="4"/>
      <c r="FU23" s="4"/>
      <c r="FV23" s="4"/>
      <c r="FW23" s="4"/>
      <c r="FX23" s="4"/>
      <c r="FY23" s="4"/>
      <c r="FZ23" s="4"/>
      <c r="GA23" s="4"/>
      <c r="GB23" s="4"/>
      <c r="GC23" s="4"/>
      <c r="GD23" s="4"/>
      <c r="GE23" s="4"/>
      <c r="GF23" s="4"/>
      <c r="GG23" s="4"/>
      <c r="GH23" s="4"/>
      <c r="GI23" s="4"/>
      <c r="GJ23" s="4"/>
      <c r="GK23" s="4"/>
      <c r="GL23" s="4"/>
      <c r="GM23" s="4"/>
      <c r="GN23" s="4"/>
      <c r="GO23" s="4"/>
      <c r="GP23" s="4"/>
      <c r="GQ23" s="4"/>
      <c r="GR23" s="4"/>
      <c r="GS23" s="4"/>
      <c r="GT23" s="4"/>
      <c r="GU23" s="4"/>
      <c r="GV23" s="4"/>
      <c r="GW23" s="4"/>
      <c r="GX23" s="4"/>
      <c r="GY23" s="4"/>
      <c r="GZ23" s="4"/>
      <c r="HA23" s="4"/>
      <c r="HB23" s="4"/>
      <c r="HC23" s="4"/>
      <c r="HD23" s="4"/>
      <c r="HE23" s="4"/>
      <c r="HF23" s="4"/>
      <c r="HG23" s="4"/>
      <c r="HH23" s="4"/>
      <c r="HI23" s="4"/>
      <c r="HJ23" s="4"/>
      <c r="HK23" s="4"/>
      <c r="HL23" s="4"/>
      <c r="HM23" s="4"/>
      <c r="HN23" s="4"/>
      <c r="HO23" s="4"/>
      <c r="HP23" s="4"/>
      <c r="HQ23" s="4"/>
      <c r="HR23" s="4"/>
      <c r="HS23" s="4"/>
      <c r="HT23" s="4"/>
      <c r="HU23" s="4"/>
      <c r="HV23" s="4"/>
      <c r="HW23" s="4"/>
      <c r="HX23" s="4"/>
      <c r="HY23" s="4"/>
      <c r="HZ23" s="4"/>
      <c r="IA23" s="4"/>
      <c r="IB23" s="4"/>
      <c r="IC23" s="4"/>
      <c r="ID23" s="4"/>
      <c r="IE23" s="4"/>
      <c r="IF23" s="4"/>
      <c r="IG23" s="4"/>
      <c r="IH23" s="4"/>
      <c r="II23" s="4"/>
      <c r="IJ23" s="4"/>
      <c r="IK23" s="4"/>
      <c r="IL23" s="4"/>
      <c r="IM23" s="4"/>
      <c r="IN23" s="4"/>
      <c r="IO23" s="4"/>
      <c r="IP23" s="4"/>
      <c r="IQ23" s="4"/>
      <c r="IR23" s="4"/>
      <c r="IS23" s="4"/>
      <c r="IT23" s="4"/>
      <c r="IU23" s="4"/>
      <c r="IV23" s="4"/>
      <c r="IW23" s="4"/>
      <c r="IX23" s="4"/>
      <c r="IY23" s="4"/>
      <c r="IZ23" s="4"/>
      <c r="JA23" s="4"/>
      <c r="JB23" s="4"/>
      <c r="JC23" s="4"/>
      <c r="JD23" s="4"/>
      <c r="JE23" s="4"/>
      <c r="JF23" s="4"/>
      <c r="JG23" s="4"/>
      <c r="JH23" s="4"/>
      <c r="JI23" s="4"/>
      <c r="JJ23" s="4"/>
      <c r="JK23" s="4"/>
      <c r="JL23" s="4"/>
      <c r="JM23" s="4"/>
      <c r="JN23" s="4"/>
      <c r="JO23" s="4"/>
      <c r="JP23" s="4"/>
      <c r="JQ23" s="4"/>
      <c r="JR23" s="4"/>
      <c r="JS23" s="4"/>
      <c r="JT23" s="4"/>
      <c r="JU23" s="4"/>
      <c r="JV23" s="4"/>
      <c r="JW23" s="4"/>
    </row>
    <row r="24" spans="1:283" s="1" customFormat="1" x14ac:dyDescent="0.35">
      <c r="A24" s="43" t="s">
        <v>139</v>
      </c>
      <c r="B24" s="149">
        <v>5</v>
      </c>
      <c r="C24" s="149" t="s">
        <v>412</v>
      </c>
      <c r="D24" s="1" t="s">
        <v>162</v>
      </c>
      <c r="E24" s="1">
        <v>159.6</v>
      </c>
      <c r="F24" s="1">
        <v>109</v>
      </c>
      <c r="G24" s="14">
        <f t="shared" ref="G24:G30" si="10">100/F24</f>
        <v>0.91743119266055051</v>
      </c>
      <c r="H24" s="14">
        <f t="shared" ref="H24:H30" si="11">10-G24</f>
        <v>9.0825688073394488</v>
      </c>
      <c r="I24" s="1" t="s">
        <v>215</v>
      </c>
      <c r="J24" s="1" t="s">
        <v>28</v>
      </c>
      <c r="K24" s="1" t="s">
        <v>188</v>
      </c>
      <c r="L24" s="1">
        <v>429</v>
      </c>
      <c r="M24" s="1">
        <v>14300</v>
      </c>
      <c r="N24" s="1">
        <v>54600</v>
      </c>
      <c r="O24" s="12">
        <v>31</v>
      </c>
      <c r="P24" s="14">
        <f t="shared" si="2"/>
        <v>112.09951544080423</v>
      </c>
      <c r="Q24" s="14">
        <f t="shared" si="3"/>
        <v>11.209951544080422</v>
      </c>
      <c r="R24" s="14">
        <f t="shared" si="4"/>
        <v>10.209951544080422</v>
      </c>
      <c r="S24" s="1">
        <v>2</v>
      </c>
      <c r="T24" s="14">
        <f t="shared" si="5"/>
        <v>20.419903088160844</v>
      </c>
      <c r="U24" s="1">
        <v>1.64</v>
      </c>
      <c r="V24" s="14">
        <f t="shared" si="6"/>
        <v>5.9304259781586746</v>
      </c>
      <c r="W24" s="14">
        <f t="shared" si="7"/>
        <v>1.4826064945396686</v>
      </c>
      <c r="X24" s="14">
        <f t="shared" si="8"/>
        <v>0.48260649453966864</v>
      </c>
      <c r="Y24" s="1">
        <v>5</v>
      </c>
      <c r="Z24" s="14">
        <f t="shared" si="9"/>
        <v>2.413032472698343</v>
      </c>
      <c r="AA24" s="164"/>
      <c r="AB24" s="161"/>
      <c r="AC24" s="1" t="s">
        <v>193</v>
      </c>
      <c r="AD24" s="1">
        <v>5</v>
      </c>
      <c r="AE24" s="1" t="s">
        <v>194</v>
      </c>
      <c r="AF24" s="1">
        <v>5</v>
      </c>
      <c r="AI24" s="19"/>
      <c r="AJ24" s="4">
        <v>5.9</v>
      </c>
      <c r="AK24" s="4"/>
      <c r="AL24" s="4"/>
      <c r="AM24" s="4"/>
      <c r="AN24" s="4"/>
      <c r="AO24" s="4"/>
      <c r="AP24" s="4"/>
      <c r="AQ24" s="4"/>
      <c r="AR24" s="4"/>
      <c r="AS24" s="4"/>
      <c r="AT24" s="4"/>
      <c r="AU24" s="4"/>
      <c r="AV24" s="4"/>
      <c r="AW24" s="4"/>
      <c r="AX24" s="4"/>
      <c r="AY24" s="4"/>
      <c r="AZ24" s="4"/>
      <c r="BA24" s="4"/>
      <c r="BB24" s="4"/>
      <c r="BC24" s="4"/>
      <c r="BD24" s="4"/>
      <c r="BE24" s="4"/>
      <c r="BF24" s="4"/>
      <c r="BG24" s="4"/>
      <c r="BH24" s="4"/>
      <c r="BI24" s="4"/>
      <c r="BJ24" s="4"/>
      <c r="BK24" s="4"/>
      <c r="BL24" s="4"/>
      <c r="BM24" s="4"/>
      <c r="BN24" s="4"/>
      <c r="BO24" s="4"/>
      <c r="BP24" s="4"/>
      <c r="BQ24" s="4"/>
      <c r="BR24" s="4"/>
      <c r="BS24" s="4"/>
      <c r="BT24" s="4"/>
      <c r="BU24" s="4"/>
      <c r="BV24" s="4"/>
      <c r="BW24" s="4"/>
      <c r="BX24" s="4"/>
      <c r="BY24" s="4"/>
      <c r="BZ24" s="4"/>
      <c r="CA24" s="4"/>
      <c r="CB24" s="4"/>
      <c r="CC24" s="4"/>
      <c r="CD24" s="4"/>
      <c r="CE24" s="4"/>
      <c r="CF24" s="4"/>
      <c r="CG24" s="4"/>
      <c r="CH24" s="4"/>
      <c r="CI24" s="4"/>
      <c r="CJ24" s="4"/>
      <c r="CK24" s="4"/>
      <c r="CL24" s="4"/>
      <c r="CM24" s="4"/>
      <c r="CN24" s="4"/>
      <c r="CO24" s="4"/>
      <c r="CP24" s="4"/>
      <c r="CQ24" s="4"/>
      <c r="CR24" s="4"/>
      <c r="CS24" s="4"/>
      <c r="CT24" s="4"/>
      <c r="CU24" s="4"/>
      <c r="CV24" s="4"/>
      <c r="CW24" s="4"/>
      <c r="CX24" s="4"/>
      <c r="CY24" s="4"/>
      <c r="CZ24" s="4"/>
      <c r="DA24" s="4"/>
      <c r="DB24" s="4"/>
      <c r="DC24" s="4"/>
      <c r="DD24" s="4"/>
      <c r="DE24" s="4"/>
      <c r="DF24" s="4"/>
      <c r="DG24" s="4"/>
      <c r="DH24" s="4"/>
      <c r="DI24" s="4"/>
      <c r="DJ24" s="4"/>
      <c r="DK24" s="4"/>
      <c r="DL24" s="4"/>
      <c r="DM24" s="4"/>
      <c r="DN24" s="4"/>
      <c r="DO24" s="4"/>
      <c r="DP24" s="4"/>
      <c r="DQ24" s="4"/>
      <c r="DR24" s="4"/>
      <c r="DS24" s="4"/>
      <c r="DT24" s="4"/>
      <c r="DU24" s="4"/>
      <c r="DV24" s="4"/>
      <c r="DW24" s="4"/>
      <c r="DX24" s="4"/>
      <c r="DY24" s="4"/>
      <c r="DZ24" s="4"/>
      <c r="EA24" s="4"/>
      <c r="EB24" s="4"/>
      <c r="EC24" s="4"/>
      <c r="ED24" s="4"/>
      <c r="EE24" s="4"/>
      <c r="EF24" s="4"/>
      <c r="EG24" s="4"/>
      <c r="EH24" s="4"/>
      <c r="EI24" s="4"/>
      <c r="EJ24" s="4"/>
      <c r="EK24" s="4"/>
      <c r="EL24" s="4"/>
      <c r="EM24" s="4"/>
      <c r="EN24" s="4"/>
      <c r="EO24" s="4"/>
      <c r="EP24" s="4"/>
      <c r="EQ24" s="4"/>
      <c r="ER24" s="4"/>
      <c r="ES24" s="4"/>
      <c r="ET24" s="4"/>
      <c r="EU24" s="4"/>
      <c r="EV24" s="4"/>
      <c r="EW24" s="4"/>
      <c r="EX24" s="4"/>
      <c r="EY24" s="4"/>
      <c r="EZ24" s="4"/>
      <c r="FA24" s="4"/>
      <c r="FB24" s="4"/>
      <c r="FC24" s="4"/>
      <c r="FD24" s="4"/>
      <c r="FE24" s="4"/>
      <c r="FF24" s="4"/>
      <c r="FG24" s="4"/>
      <c r="FH24" s="4"/>
      <c r="FI24" s="4"/>
      <c r="FJ24" s="4"/>
      <c r="FK24" s="4"/>
      <c r="FL24" s="4"/>
      <c r="FM24" s="4"/>
      <c r="FN24" s="4"/>
      <c r="FO24" s="4"/>
      <c r="FP24" s="4"/>
      <c r="FQ24" s="4"/>
      <c r="FR24" s="4"/>
      <c r="FS24" s="4"/>
      <c r="FT24" s="4"/>
      <c r="FU24" s="4"/>
      <c r="FV24" s="4"/>
      <c r="FW24" s="4"/>
      <c r="FX24" s="4"/>
      <c r="FY24" s="4"/>
      <c r="FZ24" s="4"/>
      <c r="GA24" s="4"/>
      <c r="GB24" s="4"/>
      <c r="GC24" s="4"/>
      <c r="GD24" s="4"/>
      <c r="GE24" s="4"/>
      <c r="GF24" s="4"/>
      <c r="GG24" s="4"/>
      <c r="GH24" s="4"/>
      <c r="GI24" s="4"/>
      <c r="GJ24" s="4"/>
      <c r="GK24" s="4"/>
      <c r="GL24" s="4"/>
      <c r="GM24" s="4"/>
      <c r="GN24" s="4"/>
      <c r="GO24" s="4"/>
      <c r="GP24" s="4"/>
      <c r="GQ24" s="4"/>
      <c r="GR24" s="4"/>
      <c r="GS24" s="4"/>
      <c r="GT24" s="4"/>
      <c r="GU24" s="4"/>
      <c r="GV24" s="4"/>
      <c r="GW24" s="4"/>
      <c r="GX24" s="4"/>
      <c r="GY24" s="4"/>
      <c r="GZ24" s="4"/>
      <c r="HA24" s="4"/>
      <c r="HB24" s="4"/>
      <c r="HC24" s="4"/>
      <c r="HD24" s="4"/>
      <c r="HE24" s="4"/>
      <c r="HF24" s="4"/>
      <c r="HG24" s="4"/>
      <c r="HH24" s="4"/>
      <c r="HI24" s="4"/>
      <c r="HJ24" s="4"/>
      <c r="HK24" s="4"/>
      <c r="HL24" s="4"/>
      <c r="HM24" s="4"/>
      <c r="HN24" s="4"/>
      <c r="HO24" s="4"/>
      <c r="HP24" s="4"/>
      <c r="HQ24" s="4"/>
      <c r="HR24" s="4"/>
      <c r="HS24" s="4"/>
      <c r="HT24" s="4"/>
      <c r="HU24" s="4"/>
      <c r="HV24" s="4"/>
      <c r="HW24" s="4"/>
      <c r="HX24" s="4"/>
      <c r="HY24" s="4"/>
      <c r="HZ24" s="4"/>
      <c r="IA24" s="4"/>
      <c r="IB24" s="4"/>
      <c r="IC24" s="4"/>
      <c r="ID24" s="4"/>
      <c r="IE24" s="4"/>
      <c r="IF24" s="4"/>
      <c r="IG24" s="4"/>
      <c r="IH24" s="4"/>
      <c r="II24" s="4"/>
      <c r="IJ24" s="4"/>
      <c r="IK24" s="4"/>
      <c r="IL24" s="4"/>
      <c r="IM24" s="4"/>
      <c r="IN24" s="4"/>
      <c r="IO24" s="4"/>
      <c r="IP24" s="4"/>
      <c r="IQ24" s="4"/>
      <c r="IR24" s="4"/>
      <c r="IS24" s="4"/>
      <c r="IT24" s="4"/>
      <c r="IU24" s="4"/>
      <c r="IV24" s="4"/>
      <c r="IW24" s="4"/>
      <c r="IX24" s="4"/>
      <c r="IY24" s="4"/>
      <c r="IZ24" s="4"/>
      <c r="JA24" s="4"/>
      <c r="JB24" s="4"/>
      <c r="JC24" s="4"/>
      <c r="JD24" s="4"/>
      <c r="JE24" s="4"/>
      <c r="JF24" s="4"/>
      <c r="JG24" s="4"/>
      <c r="JH24" s="4"/>
      <c r="JI24" s="4"/>
      <c r="JJ24" s="4"/>
      <c r="JK24" s="4"/>
      <c r="JL24" s="4"/>
      <c r="JM24" s="4"/>
      <c r="JN24" s="4"/>
      <c r="JO24" s="4"/>
      <c r="JP24" s="4"/>
      <c r="JQ24" s="4"/>
      <c r="JR24" s="4"/>
      <c r="JS24" s="4"/>
      <c r="JT24" s="4"/>
      <c r="JU24" s="4"/>
      <c r="JV24" s="4"/>
      <c r="JW24" s="4"/>
    </row>
    <row r="25" spans="1:283" s="1" customFormat="1" x14ac:dyDescent="0.35">
      <c r="A25" s="43" t="s">
        <v>140</v>
      </c>
      <c r="B25" s="149">
        <v>5</v>
      </c>
      <c r="C25" s="149" t="s">
        <v>411</v>
      </c>
      <c r="D25" s="1" t="s">
        <v>163</v>
      </c>
      <c r="E25" s="1">
        <v>72.739999999999995</v>
      </c>
      <c r="F25" s="1">
        <v>41.2</v>
      </c>
      <c r="G25" s="14">
        <f t="shared" si="10"/>
        <v>2.4271844660194173</v>
      </c>
      <c r="H25" s="14">
        <f t="shared" si="11"/>
        <v>7.5728155339805827</v>
      </c>
      <c r="I25" s="1" t="s">
        <v>215</v>
      </c>
      <c r="J25" s="1" t="s">
        <v>29</v>
      </c>
      <c r="K25" s="1" t="s">
        <v>188</v>
      </c>
      <c r="L25" s="1">
        <v>431</v>
      </c>
      <c r="M25" s="1">
        <v>12700</v>
      </c>
      <c r="N25" s="1">
        <v>48800</v>
      </c>
      <c r="O25" s="1">
        <v>16.5</v>
      </c>
      <c r="P25" s="14">
        <f t="shared" si="2"/>
        <v>59.665871121718375</v>
      </c>
      <c r="Q25" s="14">
        <f t="shared" si="3"/>
        <v>5.9665871121718377</v>
      </c>
      <c r="R25" s="14">
        <f t="shared" si="4"/>
        <v>4.9665871121718377</v>
      </c>
      <c r="S25" s="1">
        <v>2</v>
      </c>
      <c r="T25" s="14">
        <f t="shared" si="5"/>
        <v>9.9331742243436754</v>
      </c>
      <c r="U25" s="1">
        <v>2.46</v>
      </c>
      <c r="V25" s="14">
        <f t="shared" si="6"/>
        <v>8.8956389672380123</v>
      </c>
      <c r="W25" s="14">
        <f t="shared" si="7"/>
        <v>2.2239097418095031</v>
      </c>
      <c r="X25" s="14">
        <f t="shared" si="8"/>
        <v>1.2239097418095031</v>
      </c>
      <c r="Y25" s="1">
        <v>5</v>
      </c>
      <c r="Z25" s="14">
        <f t="shared" si="9"/>
        <v>6.1195487090475158</v>
      </c>
      <c r="AA25" s="164"/>
      <c r="AB25" s="161"/>
      <c r="AC25" s="1" t="s">
        <v>195</v>
      </c>
      <c r="AD25" s="1">
        <v>5</v>
      </c>
      <c r="AE25" s="1" t="s">
        <v>196</v>
      </c>
      <c r="AF25" s="1">
        <v>5</v>
      </c>
      <c r="AI25" s="19"/>
      <c r="AJ25" s="4">
        <v>6.9</v>
      </c>
      <c r="AK25" s="4"/>
      <c r="AL25" s="4"/>
      <c r="AM25" s="4"/>
      <c r="AN25" s="4"/>
      <c r="AO25" s="4"/>
      <c r="AP25" s="4"/>
      <c r="AQ25" s="4"/>
      <c r="AR25" s="4"/>
      <c r="AS25" s="4"/>
      <c r="AT25" s="4"/>
      <c r="AU25" s="4"/>
      <c r="AV25" s="4"/>
      <c r="AW25" s="4"/>
      <c r="AX25" s="4"/>
      <c r="AY25" s="4"/>
      <c r="AZ25" s="4"/>
      <c r="BA25" s="4"/>
      <c r="BB25" s="4"/>
      <c r="BC25" s="4"/>
      <c r="BD25" s="4"/>
      <c r="BE25" s="4"/>
      <c r="BF25" s="4"/>
      <c r="BG25" s="4"/>
      <c r="BH25" s="4"/>
      <c r="BI25" s="4"/>
      <c r="BJ25" s="4"/>
      <c r="BK25" s="4"/>
      <c r="BL25" s="4"/>
      <c r="BM25" s="4"/>
      <c r="BN25" s="4"/>
      <c r="BO25" s="4"/>
      <c r="BP25" s="4"/>
      <c r="BQ25" s="4"/>
      <c r="BR25" s="4"/>
      <c r="BS25" s="4"/>
      <c r="BT25" s="4"/>
      <c r="BU25" s="4"/>
      <c r="BV25" s="4"/>
      <c r="BW25" s="4"/>
      <c r="BX25" s="4"/>
      <c r="BY25" s="4"/>
      <c r="BZ25" s="4"/>
      <c r="CA25" s="4"/>
      <c r="CB25" s="4"/>
      <c r="CC25" s="4"/>
      <c r="CD25" s="4"/>
      <c r="CE25" s="4"/>
      <c r="CF25" s="4"/>
      <c r="CG25" s="4"/>
      <c r="CH25" s="4"/>
      <c r="CI25" s="4"/>
      <c r="CJ25" s="4"/>
      <c r="CK25" s="4"/>
      <c r="CL25" s="4"/>
      <c r="CM25" s="4"/>
      <c r="CN25" s="4"/>
      <c r="CO25" s="4"/>
      <c r="CP25" s="4"/>
      <c r="CQ25" s="4"/>
      <c r="CR25" s="4"/>
      <c r="CS25" s="4"/>
      <c r="CT25" s="4"/>
      <c r="CU25" s="4"/>
      <c r="CV25" s="4"/>
      <c r="CW25" s="4"/>
      <c r="CX25" s="4"/>
      <c r="CY25" s="4"/>
      <c r="CZ25" s="4"/>
      <c r="DA25" s="4"/>
      <c r="DB25" s="4"/>
      <c r="DC25" s="4"/>
      <c r="DD25" s="4"/>
      <c r="DE25" s="4"/>
      <c r="DF25" s="4"/>
      <c r="DG25" s="4"/>
      <c r="DH25" s="4"/>
      <c r="DI25" s="4"/>
      <c r="DJ25" s="4"/>
      <c r="DK25" s="4"/>
      <c r="DL25" s="4"/>
      <c r="DM25" s="4"/>
      <c r="DN25" s="4"/>
      <c r="DO25" s="4"/>
      <c r="DP25" s="4"/>
      <c r="DQ25" s="4"/>
      <c r="DR25" s="4"/>
      <c r="DS25" s="4"/>
      <c r="DT25" s="4"/>
      <c r="DU25" s="4"/>
      <c r="DV25" s="4"/>
      <c r="DW25" s="4"/>
      <c r="DX25" s="4"/>
      <c r="DY25" s="4"/>
      <c r="DZ25" s="4"/>
      <c r="EA25" s="4"/>
      <c r="EB25" s="4"/>
      <c r="EC25" s="4"/>
      <c r="ED25" s="4"/>
      <c r="EE25" s="4"/>
      <c r="EF25" s="4"/>
      <c r="EG25" s="4"/>
      <c r="EH25" s="4"/>
      <c r="EI25" s="4"/>
      <c r="EJ25" s="4"/>
      <c r="EK25" s="4"/>
      <c r="EL25" s="4"/>
      <c r="EM25" s="4"/>
      <c r="EN25" s="4"/>
      <c r="EO25" s="4"/>
      <c r="EP25" s="4"/>
      <c r="EQ25" s="4"/>
      <c r="ER25" s="4"/>
      <c r="ES25" s="4"/>
      <c r="ET25" s="4"/>
      <c r="EU25" s="4"/>
      <c r="EV25" s="4"/>
      <c r="EW25" s="4"/>
      <c r="EX25" s="4"/>
      <c r="EY25" s="4"/>
      <c r="EZ25" s="4"/>
      <c r="FA25" s="4"/>
      <c r="FB25" s="4"/>
      <c r="FC25" s="4"/>
      <c r="FD25" s="4"/>
      <c r="FE25" s="4"/>
      <c r="FF25" s="4"/>
      <c r="FG25" s="4"/>
      <c r="FH25" s="4"/>
      <c r="FI25" s="4"/>
      <c r="FJ25" s="4"/>
      <c r="FK25" s="4"/>
      <c r="FL25" s="4"/>
      <c r="FM25" s="4"/>
      <c r="FN25" s="4"/>
      <c r="FO25" s="4"/>
      <c r="FP25" s="4"/>
      <c r="FQ25" s="4"/>
      <c r="FR25" s="4"/>
      <c r="FS25" s="4"/>
      <c r="FT25" s="4"/>
      <c r="FU25" s="4"/>
      <c r="FV25" s="4"/>
      <c r="FW25" s="4"/>
      <c r="FX25" s="4"/>
      <c r="FY25" s="4"/>
      <c r="FZ25" s="4"/>
      <c r="GA25" s="4"/>
      <c r="GB25" s="4"/>
      <c r="GC25" s="4"/>
      <c r="GD25" s="4"/>
      <c r="GE25" s="4"/>
      <c r="GF25" s="4"/>
      <c r="GG25" s="4"/>
      <c r="GH25" s="4"/>
      <c r="GI25" s="4"/>
      <c r="GJ25" s="4"/>
      <c r="GK25" s="4"/>
      <c r="GL25" s="4"/>
      <c r="GM25" s="4"/>
      <c r="GN25" s="4"/>
      <c r="GO25" s="4"/>
      <c r="GP25" s="4"/>
      <c r="GQ25" s="4"/>
      <c r="GR25" s="4"/>
      <c r="GS25" s="4"/>
      <c r="GT25" s="4"/>
      <c r="GU25" s="4"/>
      <c r="GV25" s="4"/>
      <c r="GW25" s="4"/>
      <c r="GX25" s="4"/>
      <c r="GY25" s="4"/>
      <c r="GZ25" s="4"/>
      <c r="HA25" s="4"/>
      <c r="HB25" s="4"/>
      <c r="HC25" s="4"/>
      <c r="HD25" s="4"/>
      <c r="HE25" s="4"/>
      <c r="HF25" s="4"/>
      <c r="HG25" s="4"/>
      <c r="HH25" s="4"/>
      <c r="HI25" s="4"/>
      <c r="HJ25" s="4"/>
      <c r="HK25" s="4"/>
      <c r="HL25" s="4"/>
      <c r="HM25" s="4"/>
      <c r="HN25" s="4"/>
      <c r="HO25" s="4"/>
      <c r="HP25" s="4"/>
      <c r="HQ25" s="4"/>
      <c r="HR25" s="4"/>
      <c r="HS25" s="4"/>
      <c r="HT25" s="4"/>
      <c r="HU25" s="4"/>
      <c r="HV25" s="4"/>
      <c r="HW25" s="4"/>
      <c r="HX25" s="4"/>
      <c r="HY25" s="4"/>
      <c r="HZ25" s="4"/>
      <c r="IA25" s="4"/>
      <c r="IB25" s="4"/>
      <c r="IC25" s="4"/>
      <c r="ID25" s="4"/>
      <c r="IE25" s="4"/>
      <c r="IF25" s="4"/>
      <c r="IG25" s="4"/>
      <c r="IH25" s="4"/>
      <c r="II25" s="4"/>
      <c r="IJ25" s="4"/>
      <c r="IK25" s="4"/>
      <c r="IL25" s="4"/>
      <c r="IM25" s="4"/>
      <c r="IN25" s="4"/>
      <c r="IO25" s="4"/>
      <c r="IP25" s="4"/>
      <c r="IQ25" s="4"/>
      <c r="IR25" s="4"/>
      <c r="IS25" s="4"/>
      <c r="IT25" s="4"/>
      <c r="IU25" s="4"/>
      <c r="IV25" s="4"/>
      <c r="IW25" s="4"/>
      <c r="IX25" s="4"/>
      <c r="IY25" s="4"/>
      <c r="IZ25" s="4"/>
      <c r="JA25" s="4"/>
      <c r="JB25" s="4"/>
      <c r="JC25" s="4"/>
      <c r="JD25" s="4"/>
      <c r="JE25" s="4"/>
      <c r="JF25" s="4"/>
      <c r="JG25" s="4"/>
      <c r="JH25" s="4"/>
      <c r="JI25" s="4"/>
      <c r="JJ25" s="4"/>
      <c r="JK25" s="4"/>
      <c r="JL25" s="4"/>
      <c r="JM25" s="4"/>
      <c r="JN25" s="4"/>
      <c r="JO25" s="4"/>
      <c r="JP25" s="4"/>
      <c r="JQ25" s="4"/>
      <c r="JR25" s="4"/>
      <c r="JS25" s="4"/>
      <c r="JT25" s="4"/>
      <c r="JU25" s="4"/>
      <c r="JV25" s="4"/>
      <c r="JW25" s="4"/>
    </row>
    <row r="26" spans="1:283" s="1" customFormat="1" x14ac:dyDescent="0.35">
      <c r="A26" s="43" t="s">
        <v>141</v>
      </c>
      <c r="B26" s="149">
        <v>5</v>
      </c>
      <c r="C26" s="149" t="s">
        <v>408</v>
      </c>
      <c r="D26" s="1" t="s">
        <v>164</v>
      </c>
      <c r="E26" s="1">
        <v>96.76</v>
      </c>
      <c r="F26" s="1">
        <v>65.599999999999994</v>
      </c>
      <c r="G26" s="14">
        <f t="shared" si="10"/>
        <v>1.524390243902439</v>
      </c>
      <c r="H26" s="14">
        <f t="shared" si="11"/>
        <v>8.4756097560975618</v>
      </c>
      <c r="I26" s="1" t="s">
        <v>215</v>
      </c>
      <c r="J26" s="1" t="s">
        <v>30</v>
      </c>
      <c r="K26" s="1" t="s">
        <v>188</v>
      </c>
      <c r="L26" s="1">
        <v>423</v>
      </c>
      <c r="M26" s="1">
        <v>15400</v>
      </c>
      <c r="N26" s="1">
        <v>59800</v>
      </c>
      <c r="O26" s="1">
        <v>18.600000000000001</v>
      </c>
      <c r="P26" s="14">
        <f t="shared" si="2"/>
        <v>67.259709264482538</v>
      </c>
      <c r="Q26" s="14">
        <f t="shared" si="3"/>
        <v>6.7259709264482535</v>
      </c>
      <c r="R26" s="14">
        <f t="shared" si="4"/>
        <v>5.7259709264482535</v>
      </c>
      <c r="S26" s="1">
        <v>2</v>
      </c>
      <c r="T26" s="14">
        <f t="shared" si="5"/>
        <v>11.451941852896507</v>
      </c>
      <c r="U26" s="1">
        <v>2.5299999999999998</v>
      </c>
      <c r="V26" s="14">
        <f t="shared" si="6"/>
        <v>9.1487669053301506</v>
      </c>
      <c r="W26" s="14">
        <f t="shared" si="7"/>
        <v>2.2871917263325376</v>
      </c>
      <c r="X26" s="14">
        <f t="shared" si="8"/>
        <v>1.2871917263325376</v>
      </c>
      <c r="Y26" s="1">
        <v>5</v>
      </c>
      <c r="Z26" s="14">
        <f t="shared" si="9"/>
        <v>6.4359586316626878</v>
      </c>
      <c r="AA26" s="164"/>
      <c r="AB26" s="161"/>
      <c r="AC26" s="1" t="s">
        <v>197</v>
      </c>
      <c r="AD26" s="1">
        <v>4</v>
      </c>
      <c r="AE26" s="1" t="s">
        <v>197</v>
      </c>
      <c r="AF26" s="1">
        <v>4</v>
      </c>
      <c r="AI26" s="19"/>
      <c r="AJ26" s="4">
        <v>3.5</v>
      </c>
      <c r="AK26" s="4"/>
      <c r="AL26" s="4"/>
      <c r="AM26" s="4"/>
      <c r="AN26" s="4"/>
      <c r="AO26" s="4"/>
      <c r="AP26" s="4"/>
      <c r="AQ26" s="4"/>
      <c r="AR26" s="4"/>
      <c r="AS26" s="4"/>
      <c r="AT26" s="4"/>
      <c r="AU26" s="4"/>
      <c r="AV26" s="4"/>
      <c r="AW26" s="4"/>
      <c r="AX26" s="4"/>
      <c r="AY26" s="4"/>
      <c r="AZ26" s="4"/>
      <c r="BA26" s="4"/>
      <c r="BB26" s="4"/>
      <c r="BC26" s="4"/>
      <c r="BD26" s="4"/>
      <c r="BE26" s="4"/>
      <c r="BF26" s="4"/>
      <c r="BG26" s="4"/>
      <c r="BH26" s="4"/>
      <c r="BI26" s="4"/>
      <c r="BJ26" s="4"/>
      <c r="BK26" s="4"/>
      <c r="BL26" s="4"/>
      <c r="BM26" s="4"/>
      <c r="BN26" s="4"/>
      <c r="BO26" s="4"/>
      <c r="BP26" s="4"/>
      <c r="BQ26" s="4"/>
      <c r="BR26" s="4"/>
      <c r="BS26" s="4"/>
      <c r="BT26" s="4"/>
      <c r="BU26" s="4"/>
      <c r="BV26" s="4"/>
      <c r="BW26" s="4"/>
      <c r="BX26" s="4"/>
      <c r="BY26" s="4"/>
      <c r="BZ26" s="4"/>
      <c r="CA26" s="4"/>
      <c r="CB26" s="4"/>
      <c r="CC26" s="4"/>
      <c r="CD26" s="4"/>
      <c r="CE26" s="4"/>
      <c r="CF26" s="4"/>
      <c r="CG26" s="4"/>
      <c r="CH26" s="4"/>
      <c r="CI26" s="4"/>
      <c r="CJ26" s="4"/>
      <c r="CK26" s="4"/>
      <c r="CL26" s="4"/>
      <c r="CM26" s="4"/>
      <c r="CN26" s="4"/>
      <c r="CO26" s="4"/>
      <c r="CP26" s="4"/>
      <c r="CQ26" s="4"/>
      <c r="CR26" s="4"/>
      <c r="CS26" s="4"/>
      <c r="CT26" s="4"/>
      <c r="CU26" s="4"/>
      <c r="CV26" s="4"/>
      <c r="CW26" s="4"/>
      <c r="CX26" s="4"/>
      <c r="CY26" s="4"/>
      <c r="CZ26" s="4"/>
      <c r="DA26" s="4"/>
      <c r="DB26" s="4"/>
      <c r="DC26" s="4"/>
      <c r="DD26" s="4"/>
      <c r="DE26" s="4"/>
      <c r="DF26" s="4"/>
      <c r="DG26" s="4"/>
      <c r="DH26" s="4"/>
      <c r="DI26" s="4"/>
      <c r="DJ26" s="4"/>
      <c r="DK26" s="4"/>
      <c r="DL26" s="4"/>
      <c r="DM26" s="4"/>
      <c r="DN26" s="4"/>
      <c r="DO26" s="4"/>
      <c r="DP26" s="4"/>
      <c r="DQ26" s="4"/>
      <c r="DR26" s="4"/>
      <c r="DS26" s="4"/>
      <c r="DT26" s="4"/>
      <c r="DU26" s="4"/>
      <c r="DV26" s="4"/>
      <c r="DW26" s="4"/>
      <c r="DX26" s="4"/>
      <c r="DY26" s="4"/>
      <c r="DZ26" s="4"/>
      <c r="EA26" s="4"/>
      <c r="EB26" s="4"/>
      <c r="EC26" s="4"/>
      <c r="ED26" s="4"/>
      <c r="EE26" s="4"/>
      <c r="EF26" s="4"/>
      <c r="EG26" s="4"/>
      <c r="EH26" s="4"/>
      <c r="EI26" s="4"/>
      <c r="EJ26" s="4"/>
      <c r="EK26" s="4"/>
      <c r="EL26" s="4"/>
      <c r="EM26" s="4"/>
      <c r="EN26" s="4"/>
      <c r="EO26" s="4"/>
      <c r="EP26" s="4"/>
      <c r="EQ26" s="4"/>
      <c r="ER26" s="4"/>
      <c r="ES26" s="4"/>
      <c r="ET26" s="4"/>
      <c r="EU26" s="4"/>
      <c r="EV26" s="4"/>
      <c r="EW26" s="4"/>
      <c r="EX26" s="4"/>
      <c r="EY26" s="4"/>
      <c r="EZ26" s="4"/>
      <c r="FA26" s="4"/>
      <c r="FB26" s="4"/>
      <c r="FC26" s="4"/>
      <c r="FD26" s="4"/>
      <c r="FE26" s="4"/>
      <c r="FF26" s="4"/>
      <c r="FG26" s="4"/>
      <c r="FH26" s="4"/>
      <c r="FI26" s="4"/>
      <c r="FJ26" s="4"/>
      <c r="FK26" s="4"/>
      <c r="FL26" s="4"/>
      <c r="FM26" s="4"/>
      <c r="FN26" s="4"/>
      <c r="FO26" s="4"/>
      <c r="FP26" s="4"/>
      <c r="FQ26" s="4"/>
      <c r="FR26" s="4"/>
      <c r="FS26" s="4"/>
      <c r="FT26" s="4"/>
      <c r="FU26" s="4"/>
      <c r="FV26" s="4"/>
      <c r="FW26" s="4"/>
      <c r="FX26" s="4"/>
      <c r="FY26" s="4"/>
      <c r="FZ26" s="4"/>
      <c r="GA26" s="4"/>
      <c r="GB26" s="4"/>
      <c r="GC26" s="4"/>
      <c r="GD26" s="4"/>
      <c r="GE26" s="4"/>
      <c r="GF26" s="4"/>
      <c r="GG26" s="4"/>
      <c r="GH26" s="4"/>
      <c r="GI26" s="4"/>
      <c r="GJ26" s="4"/>
      <c r="GK26" s="4"/>
      <c r="GL26" s="4"/>
      <c r="GM26" s="4"/>
      <c r="GN26" s="4"/>
      <c r="GO26" s="4"/>
      <c r="GP26" s="4"/>
      <c r="GQ26" s="4"/>
      <c r="GR26" s="4"/>
      <c r="GS26" s="4"/>
      <c r="GT26" s="4"/>
      <c r="GU26" s="4"/>
      <c r="GV26" s="4"/>
      <c r="GW26" s="4"/>
      <c r="GX26" s="4"/>
      <c r="GY26" s="4"/>
      <c r="GZ26" s="4"/>
      <c r="HA26" s="4"/>
      <c r="HB26" s="4"/>
      <c r="HC26" s="4"/>
      <c r="HD26" s="4"/>
      <c r="HE26" s="4"/>
      <c r="HF26" s="4"/>
      <c r="HG26" s="4"/>
      <c r="HH26" s="4"/>
      <c r="HI26" s="4"/>
      <c r="HJ26" s="4"/>
      <c r="HK26" s="4"/>
      <c r="HL26" s="4"/>
      <c r="HM26" s="4"/>
      <c r="HN26" s="4"/>
      <c r="HO26" s="4"/>
      <c r="HP26" s="4"/>
      <c r="HQ26" s="4"/>
      <c r="HR26" s="4"/>
      <c r="HS26" s="4"/>
      <c r="HT26" s="4"/>
      <c r="HU26" s="4"/>
      <c r="HV26" s="4"/>
      <c r="HW26" s="4"/>
      <c r="HX26" s="4"/>
      <c r="HY26" s="4"/>
      <c r="HZ26" s="4"/>
      <c r="IA26" s="4"/>
      <c r="IB26" s="4"/>
      <c r="IC26" s="4"/>
      <c r="ID26" s="4"/>
      <c r="IE26" s="4"/>
      <c r="IF26" s="4"/>
      <c r="IG26" s="4"/>
      <c r="IH26" s="4"/>
      <c r="II26" s="4"/>
      <c r="IJ26" s="4"/>
      <c r="IK26" s="4"/>
      <c r="IL26" s="4"/>
      <c r="IM26" s="4"/>
      <c r="IN26" s="4"/>
      <c r="IO26" s="4"/>
      <c r="IP26" s="4"/>
      <c r="IQ26" s="4"/>
      <c r="IR26" s="4"/>
      <c r="IS26" s="4"/>
      <c r="IT26" s="4"/>
      <c r="IU26" s="4"/>
      <c r="IV26" s="4"/>
      <c r="IW26" s="4"/>
      <c r="IX26" s="4"/>
      <c r="IY26" s="4"/>
      <c r="IZ26" s="4"/>
      <c r="JA26" s="4"/>
      <c r="JB26" s="4"/>
      <c r="JC26" s="4"/>
      <c r="JD26" s="4"/>
      <c r="JE26" s="4"/>
      <c r="JF26" s="4"/>
      <c r="JG26" s="4"/>
      <c r="JH26" s="4"/>
      <c r="JI26" s="4"/>
      <c r="JJ26" s="4"/>
      <c r="JK26" s="4"/>
      <c r="JL26" s="4"/>
      <c r="JM26" s="4"/>
      <c r="JN26" s="4"/>
      <c r="JO26" s="4"/>
      <c r="JP26" s="4"/>
      <c r="JQ26" s="4"/>
      <c r="JR26" s="4"/>
      <c r="JS26" s="4"/>
      <c r="JT26" s="4"/>
      <c r="JU26" s="4"/>
      <c r="JV26" s="4"/>
      <c r="JW26" s="4"/>
    </row>
    <row r="27" spans="1:283" s="1" customFormat="1" ht="15" thickBot="1" x14ac:dyDescent="0.4">
      <c r="A27" s="44" t="s">
        <v>142</v>
      </c>
      <c r="B27" s="151">
        <v>5</v>
      </c>
      <c r="C27" s="153" t="s">
        <v>413</v>
      </c>
      <c r="D27" s="21" t="s">
        <v>165</v>
      </c>
      <c r="E27" s="21">
        <v>21.81</v>
      </c>
      <c r="F27" s="21">
        <v>51.8</v>
      </c>
      <c r="G27" s="33">
        <f t="shared" si="10"/>
        <v>1.9305019305019306</v>
      </c>
      <c r="H27" s="33">
        <f t="shared" si="11"/>
        <v>8.0694980694980689</v>
      </c>
      <c r="I27" s="21" t="s">
        <v>215</v>
      </c>
      <c r="J27" s="21" t="s">
        <v>31</v>
      </c>
      <c r="K27" s="21" t="s">
        <v>188</v>
      </c>
      <c r="L27" s="21">
        <v>419</v>
      </c>
      <c r="M27" s="21">
        <v>12100</v>
      </c>
      <c r="N27" s="21">
        <v>47300</v>
      </c>
      <c r="O27" s="21">
        <v>18.3</v>
      </c>
      <c r="P27" s="33">
        <f t="shared" si="2"/>
        <v>66.174875244087659</v>
      </c>
      <c r="Q27" s="33">
        <f t="shared" si="3"/>
        <v>6.6174875244087659</v>
      </c>
      <c r="R27" s="33">
        <f t="shared" si="4"/>
        <v>5.6174875244087659</v>
      </c>
      <c r="S27" s="21">
        <v>2</v>
      </c>
      <c r="T27" s="33">
        <f t="shared" si="5"/>
        <v>11.234975048817532</v>
      </c>
      <c r="U27" s="21">
        <v>2.46</v>
      </c>
      <c r="V27" s="33">
        <f t="shared" si="6"/>
        <v>8.8956389672380123</v>
      </c>
      <c r="W27" s="33">
        <f t="shared" si="7"/>
        <v>2.2239097418095031</v>
      </c>
      <c r="X27" s="33">
        <f t="shared" si="8"/>
        <v>1.2239097418095031</v>
      </c>
      <c r="Y27" s="21">
        <v>5</v>
      </c>
      <c r="Z27" s="33">
        <f t="shared" si="9"/>
        <v>6.1195487090475158</v>
      </c>
      <c r="AA27" s="166"/>
      <c r="AB27" s="163"/>
      <c r="AC27" s="21" t="s">
        <v>198</v>
      </c>
      <c r="AD27" s="21">
        <v>3</v>
      </c>
      <c r="AE27" s="21" t="s">
        <v>199</v>
      </c>
      <c r="AF27" s="21">
        <v>3</v>
      </c>
      <c r="AG27" s="21"/>
      <c r="AH27" s="21"/>
      <c r="AI27" s="22"/>
      <c r="AJ27" s="4">
        <v>6</v>
      </c>
      <c r="AK27" s="4"/>
      <c r="AL27" s="4"/>
      <c r="AM27" s="4"/>
      <c r="AN27" s="4"/>
      <c r="AO27" s="4"/>
      <c r="AP27" s="4"/>
      <c r="AQ27" s="4"/>
      <c r="AR27" s="4"/>
      <c r="AS27" s="4"/>
      <c r="AT27" s="4"/>
      <c r="AU27" s="4"/>
      <c r="AV27" s="4"/>
      <c r="AW27" s="4"/>
      <c r="AX27" s="4"/>
      <c r="AY27" s="4"/>
      <c r="AZ27" s="4"/>
      <c r="BA27" s="4"/>
      <c r="BB27" s="4"/>
      <c r="BC27" s="4"/>
      <c r="BD27" s="4"/>
      <c r="BE27" s="4"/>
      <c r="BF27" s="4"/>
      <c r="BG27" s="4"/>
      <c r="BH27" s="4"/>
      <c r="BI27" s="4"/>
      <c r="BJ27" s="4"/>
      <c r="BK27" s="4"/>
      <c r="BL27" s="4"/>
      <c r="BM27" s="4"/>
      <c r="BN27" s="4"/>
      <c r="BO27" s="4"/>
      <c r="BP27" s="4"/>
      <c r="BQ27" s="4"/>
      <c r="BR27" s="4"/>
      <c r="BS27" s="4"/>
      <c r="BT27" s="4"/>
      <c r="BU27" s="4"/>
      <c r="BV27" s="4"/>
      <c r="BW27" s="4"/>
      <c r="BX27" s="4"/>
      <c r="BY27" s="4"/>
      <c r="BZ27" s="4"/>
      <c r="CA27" s="4"/>
      <c r="CB27" s="4"/>
      <c r="CC27" s="4"/>
      <c r="CD27" s="4"/>
      <c r="CE27" s="4"/>
      <c r="CF27" s="4"/>
      <c r="CG27" s="4"/>
      <c r="CH27" s="4"/>
      <c r="CI27" s="4"/>
      <c r="CJ27" s="4"/>
      <c r="CK27" s="4"/>
      <c r="CL27" s="4"/>
      <c r="CM27" s="4"/>
      <c r="CN27" s="4"/>
      <c r="CO27" s="4"/>
      <c r="CP27" s="4"/>
      <c r="CQ27" s="4"/>
      <c r="CR27" s="4"/>
      <c r="CS27" s="4"/>
      <c r="CT27" s="4"/>
      <c r="CU27" s="4"/>
      <c r="CV27" s="4"/>
      <c r="CW27" s="4"/>
      <c r="CX27" s="4"/>
      <c r="CY27" s="4"/>
      <c r="CZ27" s="4"/>
      <c r="DA27" s="4"/>
      <c r="DB27" s="4"/>
      <c r="DC27" s="4"/>
      <c r="DD27" s="4"/>
      <c r="DE27" s="4"/>
      <c r="DF27" s="4"/>
      <c r="DG27" s="4"/>
      <c r="DH27" s="4"/>
      <c r="DI27" s="4"/>
      <c r="DJ27" s="4"/>
      <c r="DK27" s="4"/>
      <c r="DL27" s="4"/>
      <c r="DM27" s="4"/>
      <c r="DN27" s="4"/>
      <c r="DO27" s="4"/>
      <c r="DP27" s="4"/>
      <c r="DQ27" s="4"/>
      <c r="DR27" s="4"/>
      <c r="DS27" s="4"/>
      <c r="DT27" s="4"/>
      <c r="DU27" s="4"/>
      <c r="DV27" s="4"/>
      <c r="DW27" s="4"/>
      <c r="DX27" s="4"/>
      <c r="DY27" s="4"/>
      <c r="DZ27" s="4"/>
      <c r="EA27" s="4"/>
      <c r="EB27" s="4"/>
      <c r="EC27" s="4"/>
      <c r="ED27" s="4"/>
      <c r="EE27" s="4"/>
      <c r="EF27" s="4"/>
      <c r="EG27" s="4"/>
      <c r="EH27" s="4"/>
      <c r="EI27" s="4"/>
      <c r="EJ27" s="4"/>
      <c r="EK27" s="4"/>
      <c r="EL27" s="4"/>
      <c r="EM27" s="4"/>
      <c r="EN27" s="4"/>
      <c r="EO27" s="4"/>
      <c r="EP27" s="4"/>
      <c r="EQ27" s="4"/>
      <c r="ER27" s="4"/>
      <c r="ES27" s="4"/>
      <c r="ET27" s="4"/>
      <c r="EU27" s="4"/>
      <c r="EV27" s="4"/>
      <c r="EW27" s="4"/>
      <c r="EX27" s="4"/>
      <c r="EY27" s="4"/>
      <c r="EZ27" s="4"/>
      <c r="FA27" s="4"/>
      <c r="FB27" s="4"/>
      <c r="FC27" s="4"/>
      <c r="FD27" s="4"/>
      <c r="FE27" s="4"/>
      <c r="FF27" s="4"/>
      <c r="FG27" s="4"/>
      <c r="FH27" s="4"/>
      <c r="FI27" s="4"/>
      <c r="FJ27" s="4"/>
      <c r="FK27" s="4"/>
      <c r="FL27" s="4"/>
      <c r="FM27" s="4"/>
      <c r="FN27" s="4"/>
      <c r="FO27" s="4"/>
      <c r="FP27" s="4"/>
      <c r="FQ27" s="4"/>
      <c r="FR27" s="4"/>
      <c r="FS27" s="4"/>
      <c r="FT27" s="4"/>
      <c r="FU27" s="4"/>
      <c r="FV27" s="4"/>
      <c r="FW27" s="4"/>
      <c r="FX27" s="4"/>
      <c r="FY27" s="4"/>
      <c r="FZ27" s="4"/>
      <c r="GA27" s="4"/>
      <c r="GB27" s="4"/>
      <c r="GC27" s="4"/>
      <c r="GD27" s="4"/>
      <c r="GE27" s="4"/>
      <c r="GF27" s="4"/>
      <c r="GG27" s="4"/>
      <c r="GH27" s="4"/>
      <c r="GI27" s="4"/>
      <c r="GJ27" s="4"/>
      <c r="GK27" s="4"/>
      <c r="GL27" s="4"/>
      <c r="GM27" s="4"/>
      <c r="GN27" s="4"/>
      <c r="GO27" s="4"/>
      <c r="GP27" s="4"/>
      <c r="GQ27" s="4"/>
      <c r="GR27" s="4"/>
      <c r="GS27" s="4"/>
      <c r="GT27" s="4"/>
      <c r="GU27" s="4"/>
      <c r="GV27" s="4"/>
      <c r="GW27" s="4"/>
      <c r="GX27" s="4"/>
      <c r="GY27" s="4"/>
      <c r="GZ27" s="4"/>
      <c r="HA27" s="4"/>
      <c r="HB27" s="4"/>
      <c r="HC27" s="4"/>
      <c r="HD27" s="4"/>
      <c r="HE27" s="4"/>
      <c r="HF27" s="4"/>
      <c r="HG27" s="4"/>
      <c r="HH27" s="4"/>
      <c r="HI27" s="4"/>
      <c r="HJ27" s="4"/>
      <c r="HK27" s="4"/>
      <c r="HL27" s="4"/>
      <c r="HM27" s="4"/>
      <c r="HN27" s="4"/>
      <c r="HO27" s="4"/>
      <c r="HP27" s="4"/>
      <c r="HQ27" s="4"/>
      <c r="HR27" s="4"/>
      <c r="HS27" s="4"/>
      <c r="HT27" s="4"/>
      <c r="HU27" s="4"/>
      <c r="HV27" s="4"/>
      <c r="HW27" s="4"/>
      <c r="HX27" s="4"/>
      <c r="HY27" s="4"/>
      <c r="HZ27" s="4"/>
      <c r="IA27" s="4"/>
      <c r="IB27" s="4"/>
      <c r="IC27" s="4"/>
      <c r="ID27" s="4"/>
      <c r="IE27" s="4"/>
      <c r="IF27" s="4"/>
      <c r="IG27" s="4"/>
      <c r="IH27" s="4"/>
      <c r="II27" s="4"/>
      <c r="IJ27" s="4"/>
      <c r="IK27" s="4"/>
      <c r="IL27" s="4"/>
      <c r="IM27" s="4"/>
      <c r="IN27" s="4"/>
      <c r="IO27" s="4"/>
      <c r="IP27" s="4"/>
      <c r="IQ27" s="4"/>
      <c r="IR27" s="4"/>
      <c r="IS27" s="4"/>
      <c r="IT27" s="4"/>
      <c r="IU27" s="4"/>
      <c r="IV27" s="4"/>
      <c r="IW27" s="4"/>
      <c r="IX27" s="4"/>
      <c r="IY27" s="4"/>
      <c r="IZ27" s="4"/>
      <c r="JA27" s="4"/>
      <c r="JB27" s="4"/>
      <c r="JC27" s="4"/>
      <c r="JD27" s="4"/>
      <c r="JE27" s="4"/>
      <c r="JF27" s="4"/>
      <c r="JG27" s="4"/>
      <c r="JH27" s="4"/>
      <c r="JI27" s="4"/>
      <c r="JJ27" s="4"/>
      <c r="JK27" s="4"/>
      <c r="JL27" s="4"/>
      <c r="JM27" s="4"/>
      <c r="JN27" s="4"/>
      <c r="JO27" s="4"/>
      <c r="JP27" s="4"/>
      <c r="JQ27" s="4"/>
      <c r="JR27" s="4"/>
      <c r="JS27" s="4"/>
      <c r="JT27" s="4"/>
      <c r="JU27" s="4"/>
      <c r="JV27" s="4"/>
      <c r="JW27" s="4"/>
    </row>
    <row r="28" spans="1:283" s="1" customFormat="1" x14ac:dyDescent="0.35">
      <c r="A28" s="42" t="s">
        <v>143</v>
      </c>
      <c r="B28" s="148">
        <v>5</v>
      </c>
      <c r="C28" s="152" t="s">
        <v>410</v>
      </c>
      <c r="D28" s="17" t="s">
        <v>166</v>
      </c>
      <c r="E28" s="17">
        <v>150.19999999999999</v>
      </c>
      <c r="F28" s="17">
        <v>187</v>
      </c>
      <c r="G28" s="32">
        <f t="shared" si="10"/>
        <v>0.53475935828877008</v>
      </c>
      <c r="H28" s="32">
        <f t="shared" si="11"/>
        <v>9.4652406417112296</v>
      </c>
      <c r="I28" s="17" t="s">
        <v>215</v>
      </c>
      <c r="J28" s="17" t="s">
        <v>32</v>
      </c>
      <c r="K28" s="17" t="s">
        <v>188</v>
      </c>
      <c r="L28" s="17">
        <v>425</v>
      </c>
      <c r="M28" s="17">
        <v>12600</v>
      </c>
      <c r="N28" s="17">
        <v>49100</v>
      </c>
      <c r="O28" s="17">
        <v>19.2</v>
      </c>
      <c r="P28" s="32">
        <f t="shared" si="2"/>
        <v>69.429377305272283</v>
      </c>
      <c r="Q28" s="32">
        <f t="shared" si="3"/>
        <v>6.9429377305272286</v>
      </c>
      <c r="R28" s="32">
        <f t="shared" si="4"/>
        <v>5.9429377305272286</v>
      </c>
      <c r="S28" s="17">
        <v>2</v>
      </c>
      <c r="T28" s="32">
        <f t="shared" si="5"/>
        <v>11.885875461054457</v>
      </c>
      <c r="U28" s="17">
        <v>2.14</v>
      </c>
      <c r="V28" s="32">
        <f t="shared" si="6"/>
        <v>7.7384826788168084</v>
      </c>
      <c r="W28" s="32">
        <f t="shared" si="7"/>
        <v>1.9346206697042021</v>
      </c>
      <c r="X28" s="32">
        <f t="shared" si="8"/>
        <v>0.9346206697042021</v>
      </c>
      <c r="Y28" s="17">
        <v>5</v>
      </c>
      <c r="Z28" s="32">
        <f t="shared" si="9"/>
        <v>4.6731033485210105</v>
      </c>
      <c r="AA28" s="157"/>
      <c r="AB28" s="160"/>
      <c r="AC28" s="17" t="s">
        <v>200</v>
      </c>
      <c r="AD28" s="17">
        <v>5</v>
      </c>
      <c r="AE28" s="17" t="s">
        <v>201</v>
      </c>
      <c r="AF28" s="17">
        <v>5</v>
      </c>
      <c r="AG28" s="17"/>
      <c r="AH28" s="17"/>
      <c r="AI28" s="18"/>
      <c r="AJ28" s="4">
        <v>6.1</v>
      </c>
      <c r="AK28" s="4"/>
      <c r="AL28" s="4"/>
      <c r="AM28" s="4"/>
      <c r="AN28" s="4"/>
      <c r="AO28" s="4"/>
      <c r="AP28" s="4"/>
      <c r="AQ28" s="4"/>
      <c r="AR28" s="4"/>
      <c r="AS28" s="4"/>
      <c r="AT28" s="4"/>
      <c r="AU28" s="4"/>
      <c r="AV28" s="4"/>
      <c r="AW28" s="4"/>
      <c r="AX28" s="4"/>
      <c r="AY28" s="4"/>
      <c r="AZ28" s="4"/>
      <c r="BA28" s="4"/>
      <c r="BB28" s="4"/>
      <c r="BC28" s="4"/>
      <c r="BD28" s="4"/>
      <c r="BE28" s="4"/>
      <c r="BF28" s="4"/>
      <c r="BG28" s="4"/>
      <c r="BH28" s="4"/>
      <c r="BI28" s="4"/>
      <c r="BJ28" s="4"/>
      <c r="BK28" s="4"/>
      <c r="BL28" s="4"/>
      <c r="BM28" s="4"/>
      <c r="BN28" s="4"/>
      <c r="BO28" s="4"/>
      <c r="BP28" s="4"/>
      <c r="BQ28" s="4"/>
      <c r="BR28" s="4"/>
      <c r="BS28" s="4"/>
      <c r="BT28" s="4"/>
      <c r="BU28" s="4"/>
      <c r="BV28" s="4"/>
      <c r="BW28" s="4"/>
      <c r="BX28" s="4"/>
      <c r="BY28" s="4"/>
      <c r="BZ28" s="4"/>
      <c r="CA28" s="4"/>
      <c r="CB28" s="4"/>
      <c r="CC28" s="4"/>
      <c r="CD28" s="4"/>
      <c r="CE28" s="4"/>
      <c r="CF28" s="4"/>
      <c r="CG28" s="4"/>
      <c r="CH28" s="4"/>
      <c r="CI28" s="4"/>
      <c r="CJ28" s="4"/>
      <c r="CK28" s="4"/>
      <c r="CL28" s="4"/>
      <c r="CM28" s="4"/>
      <c r="CN28" s="4"/>
      <c r="CO28" s="4"/>
      <c r="CP28" s="4"/>
      <c r="CQ28" s="4"/>
      <c r="CR28" s="4"/>
      <c r="CS28" s="4"/>
      <c r="CT28" s="4"/>
      <c r="CU28" s="4"/>
      <c r="CV28" s="4"/>
      <c r="CW28" s="4"/>
      <c r="CX28" s="4"/>
      <c r="CY28" s="4"/>
      <c r="CZ28" s="4"/>
      <c r="DA28" s="4"/>
      <c r="DB28" s="4"/>
      <c r="DC28" s="4"/>
      <c r="DD28" s="4"/>
      <c r="DE28" s="4"/>
      <c r="DF28" s="4"/>
      <c r="DG28" s="4"/>
      <c r="DH28" s="4"/>
      <c r="DI28" s="4"/>
      <c r="DJ28" s="4"/>
      <c r="DK28" s="4"/>
      <c r="DL28" s="4"/>
      <c r="DM28" s="4"/>
      <c r="DN28" s="4"/>
      <c r="DO28" s="4"/>
      <c r="DP28" s="4"/>
      <c r="DQ28" s="4"/>
      <c r="DR28" s="4"/>
      <c r="DS28" s="4"/>
      <c r="DT28" s="4"/>
      <c r="DU28" s="4"/>
      <c r="DV28" s="4"/>
      <c r="DW28" s="4"/>
      <c r="DX28" s="4"/>
      <c r="DY28" s="4"/>
      <c r="DZ28" s="4"/>
      <c r="EA28" s="4"/>
      <c r="EB28" s="4"/>
      <c r="EC28" s="4"/>
      <c r="ED28" s="4"/>
      <c r="EE28" s="4"/>
      <c r="EF28" s="4"/>
      <c r="EG28" s="4"/>
      <c r="EH28" s="4"/>
      <c r="EI28" s="4"/>
      <c r="EJ28" s="4"/>
      <c r="EK28" s="4"/>
      <c r="EL28" s="4"/>
      <c r="EM28" s="4"/>
      <c r="EN28" s="4"/>
      <c r="EO28" s="4"/>
      <c r="EP28" s="4"/>
      <c r="EQ28" s="4"/>
      <c r="ER28" s="4"/>
      <c r="ES28" s="4"/>
      <c r="ET28" s="4"/>
      <c r="EU28" s="4"/>
      <c r="EV28" s="4"/>
      <c r="EW28" s="4"/>
      <c r="EX28" s="4"/>
      <c r="EY28" s="4"/>
      <c r="EZ28" s="4"/>
      <c r="FA28" s="4"/>
      <c r="FB28" s="4"/>
      <c r="FC28" s="4"/>
      <c r="FD28" s="4"/>
      <c r="FE28" s="4"/>
      <c r="FF28" s="4"/>
      <c r="FG28" s="4"/>
      <c r="FH28" s="4"/>
      <c r="FI28" s="4"/>
      <c r="FJ28" s="4"/>
      <c r="FK28" s="4"/>
      <c r="FL28" s="4"/>
      <c r="FM28" s="4"/>
      <c r="FN28" s="4"/>
      <c r="FO28" s="4"/>
      <c r="FP28" s="4"/>
      <c r="FQ28" s="4"/>
      <c r="FR28" s="4"/>
      <c r="FS28" s="4"/>
      <c r="FT28" s="4"/>
      <c r="FU28" s="4"/>
      <c r="FV28" s="4"/>
      <c r="FW28" s="4"/>
      <c r="FX28" s="4"/>
      <c r="FY28" s="4"/>
      <c r="FZ28" s="4"/>
      <c r="GA28" s="4"/>
      <c r="GB28" s="4"/>
      <c r="GC28" s="4"/>
      <c r="GD28" s="4"/>
      <c r="GE28" s="4"/>
      <c r="GF28" s="4"/>
      <c r="GG28" s="4"/>
      <c r="GH28" s="4"/>
      <c r="GI28" s="4"/>
      <c r="GJ28" s="4"/>
      <c r="GK28" s="4"/>
      <c r="GL28" s="4"/>
      <c r="GM28" s="4"/>
      <c r="GN28" s="4"/>
      <c r="GO28" s="4"/>
      <c r="GP28" s="4"/>
      <c r="GQ28" s="4"/>
      <c r="GR28" s="4"/>
      <c r="GS28" s="4"/>
      <c r="GT28" s="4"/>
      <c r="GU28" s="4"/>
      <c r="GV28" s="4"/>
      <c r="GW28" s="4"/>
      <c r="GX28" s="4"/>
      <c r="GY28" s="4"/>
      <c r="GZ28" s="4"/>
      <c r="HA28" s="4"/>
      <c r="HB28" s="4"/>
      <c r="HC28" s="4"/>
      <c r="HD28" s="4"/>
      <c r="HE28" s="4"/>
      <c r="HF28" s="4"/>
      <c r="HG28" s="4"/>
      <c r="HH28" s="4"/>
      <c r="HI28" s="4"/>
      <c r="HJ28" s="4"/>
      <c r="HK28" s="4"/>
      <c r="HL28" s="4"/>
      <c r="HM28" s="4"/>
      <c r="HN28" s="4"/>
      <c r="HO28" s="4"/>
      <c r="HP28" s="4"/>
      <c r="HQ28" s="4"/>
      <c r="HR28" s="4"/>
      <c r="HS28" s="4"/>
      <c r="HT28" s="4"/>
      <c r="HU28" s="4"/>
      <c r="HV28" s="4"/>
      <c r="HW28" s="4"/>
      <c r="HX28" s="4"/>
      <c r="HY28" s="4"/>
      <c r="HZ28" s="4"/>
      <c r="IA28" s="4"/>
      <c r="IB28" s="4"/>
      <c r="IC28" s="4"/>
      <c r="ID28" s="4"/>
      <c r="IE28" s="4"/>
      <c r="IF28" s="4"/>
      <c r="IG28" s="4"/>
      <c r="IH28" s="4"/>
      <c r="II28" s="4"/>
      <c r="IJ28" s="4"/>
      <c r="IK28" s="4"/>
      <c r="IL28" s="4"/>
      <c r="IM28" s="4"/>
      <c r="IN28" s="4"/>
      <c r="IO28" s="4"/>
      <c r="IP28" s="4"/>
      <c r="IQ28" s="4"/>
      <c r="IR28" s="4"/>
      <c r="IS28" s="4"/>
      <c r="IT28" s="4"/>
      <c r="IU28" s="4"/>
      <c r="IV28" s="4"/>
      <c r="IW28" s="4"/>
      <c r="IX28" s="4"/>
      <c r="IY28" s="4"/>
      <c r="IZ28" s="4"/>
      <c r="JA28" s="4"/>
      <c r="JB28" s="4"/>
      <c r="JC28" s="4"/>
      <c r="JD28" s="4"/>
      <c r="JE28" s="4"/>
      <c r="JF28" s="4"/>
      <c r="JG28" s="4"/>
      <c r="JH28" s="4"/>
      <c r="JI28" s="4"/>
      <c r="JJ28" s="4"/>
      <c r="JK28" s="4"/>
      <c r="JL28" s="4"/>
      <c r="JM28" s="4"/>
      <c r="JN28" s="4"/>
      <c r="JO28" s="4"/>
      <c r="JP28" s="4"/>
      <c r="JQ28" s="4"/>
      <c r="JR28" s="4"/>
      <c r="JS28" s="4"/>
      <c r="JT28" s="4"/>
      <c r="JU28" s="4"/>
      <c r="JV28" s="4"/>
      <c r="JW28" s="4"/>
    </row>
    <row r="29" spans="1:283" s="1" customFormat="1" x14ac:dyDescent="0.35">
      <c r="A29" s="43" t="s">
        <v>144</v>
      </c>
      <c r="B29" s="149">
        <v>5</v>
      </c>
      <c r="C29" s="149" t="s">
        <v>409</v>
      </c>
      <c r="D29" s="1" t="s">
        <v>167</v>
      </c>
      <c r="E29" s="1">
        <v>101.4</v>
      </c>
      <c r="F29" s="1">
        <v>72.8</v>
      </c>
      <c r="G29" s="14">
        <f t="shared" si="10"/>
        <v>1.3736263736263736</v>
      </c>
      <c r="H29" s="14">
        <f t="shared" si="11"/>
        <v>8.6263736263736259</v>
      </c>
      <c r="I29" s="1" t="s">
        <v>215</v>
      </c>
      <c r="J29" s="1" t="s">
        <v>33</v>
      </c>
      <c r="K29" s="1" t="s">
        <v>188</v>
      </c>
      <c r="L29" s="1">
        <v>430</v>
      </c>
      <c r="M29" s="1">
        <v>16000</v>
      </c>
      <c r="N29" s="1">
        <v>60900</v>
      </c>
      <c r="O29" s="1">
        <v>28.7</v>
      </c>
      <c r="P29" s="14">
        <f t="shared" si="2"/>
        <v>103.78245461777682</v>
      </c>
      <c r="Q29" s="14">
        <f t="shared" si="3"/>
        <v>10.378245461777682</v>
      </c>
      <c r="R29" s="14">
        <f t="shared" si="4"/>
        <v>9.3782454617776825</v>
      </c>
      <c r="S29" s="1">
        <v>2</v>
      </c>
      <c r="T29" s="14">
        <f t="shared" si="5"/>
        <v>18.756490923555365</v>
      </c>
      <c r="U29" s="1">
        <v>1.55</v>
      </c>
      <c r="V29" s="14">
        <f t="shared" si="6"/>
        <v>5.6049757720402118</v>
      </c>
      <c r="W29" s="14">
        <f t="shared" si="7"/>
        <v>1.401243943010053</v>
      </c>
      <c r="X29" s="14">
        <f t="shared" si="8"/>
        <v>0.40124394301005295</v>
      </c>
      <c r="Y29" s="1">
        <v>5</v>
      </c>
      <c r="Z29" s="14">
        <f t="shared" si="9"/>
        <v>2.006219715050265</v>
      </c>
      <c r="AA29" s="164"/>
      <c r="AB29" s="161"/>
      <c r="AC29" s="1" t="s">
        <v>202</v>
      </c>
      <c r="AD29" s="1">
        <v>5</v>
      </c>
      <c r="AI29" s="19"/>
      <c r="AJ29" s="4">
        <v>8.8000000000000007</v>
      </c>
      <c r="AK29" s="4"/>
      <c r="AL29" s="4"/>
      <c r="AM29" s="4"/>
      <c r="AN29" s="4"/>
      <c r="AO29" s="4"/>
      <c r="AP29" s="4"/>
      <c r="AQ29" s="4"/>
      <c r="AR29" s="4"/>
      <c r="AS29" s="4"/>
      <c r="AT29" s="4"/>
      <c r="AU29" s="4"/>
      <c r="AV29" s="4"/>
      <c r="AW29" s="4"/>
      <c r="AX29" s="4"/>
      <c r="AY29" s="4"/>
      <c r="AZ29" s="4"/>
      <c r="BA29" s="4"/>
      <c r="BB29" s="4"/>
      <c r="BC29" s="4"/>
      <c r="BD29" s="4"/>
      <c r="BE29" s="4"/>
      <c r="BF29" s="4"/>
      <c r="BG29" s="4"/>
      <c r="BH29" s="4"/>
      <c r="BI29" s="4"/>
      <c r="BJ29" s="4"/>
      <c r="BK29" s="4"/>
      <c r="BL29" s="4"/>
      <c r="BM29" s="4"/>
      <c r="BN29" s="4"/>
      <c r="BO29" s="4"/>
      <c r="BP29" s="4"/>
      <c r="BQ29" s="4"/>
      <c r="BR29" s="4"/>
      <c r="BS29" s="4"/>
      <c r="BT29" s="4"/>
      <c r="BU29" s="4"/>
      <c r="BV29" s="4"/>
      <c r="BW29" s="4"/>
      <c r="BX29" s="4"/>
      <c r="BY29" s="4"/>
      <c r="BZ29" s="4"/>
      <c r="CA29" s="4"/>
      <c r="CB29" s="4"/>
      <c r="CC29" s="4"/>
      <c r="CD29" s="4"/>
      <c r="CE29" s="4"/>
      <c r="CF29" s="4"/>
      <c r="CG29" s="4"/>
      <c r="CH29" s="4"/>
      <c r="CI29" s="4"/>
      <c r="CJ29" s="4"/>
      <c r="CK29" s="4"/>
      <c r="CL29" s="4"/>
      <c r="CM29" s="4"/>
      <c r="CN29" s="4"/>
      <c r="CO29" s="4"/>
      <c r="CP29" s="4"/>
      <c r="CQ29" s="4"/>
      <c r="CR29" s="4"/>
      <c r="CS29" s="4"/>
      <c r="CT29" s="4"/>
      <c r="CU29" s="4"/>
      <c r="CV29" s="4"/>
      <c r="CW29" s="4"/>
      <c r="CX29" s="4"/>
      <c r="CY29" s="4"/>
      <c r="CZ29" s="4"/>
      <c r="DA29" s="4"/>
      <c r="DB29" s="4"/>
      <c r="DC29" s="4"/>
      <c r="DD29" s="4"/>
      <c r="DE29" s="4"/>
      <c r="DF29" s="4"/>
      <c r="DG29" s="4"/>
      <c r="DH29" s="4"/>
      <c r="DI29" s="4"/>
      <c r="DJ29" s="4"/>
      <c r="DK29" s="4"/>
      <c r="DL29" s="4"/>
      <c r="DM29" s="4"/>
      <c r="DN29" s="4"/>
      <c r="DO29" s="4"/>
      <c r="DP29" s="4"/>
      <c r="DQ29" s="4"/>
      <c r="DR29" s="4"/>
      <c r="DS29" s="4"/>
      <c r="DT29" s="4"/>
      <c r="DU29" s="4"/>
      <c r="DV29" s="4"/>
      <c r="DW29" s="4"/>
      <c r="DX29" s="4"/>
      <c r="DY29" s="4"/>
      <c r="DZ29" s="4"/>
      <c r="EA29" s="4"/>
      <c r="EB29" s="4"/>
      <c r="EC29" s="4"/>
      <c r="ED29" s="4"/>
      <c r="EE29" s="4"/>
      <c r="EF29" s="4"/>
      <c r="EG29" s="4"/>
      <c r="EH29" s="4"/>
      <c r="EI29" s="4"/>
      <c r="EJ29" s="4"/>
      <c r="EK29" s="4"/>
      <c r="EL29" s="4"/>
      <c r="EM29" s="4"/>
      <c r="EN29" s="4"/>
      <c r="EO29" s="4"/>
      <c r="EP29" s="4"/>
      <c r="EQ29" s="4"/>
      <c r="ER29" s="4"/>
      <c r="ES29" s="4"/>
      <c r="ET29" s="4"/>
      <c r="EU29" s="4"/>
      <c r="EV29" s="4"/>
      <c r="EW29" s="4"/>
      <c r="EX29" s="4"/>
      <c r="EY29" s="4"/>
      <c r="EZ29" s="4"/>
      <c r="FA29" s="4"/>
      <c r="FB29" s="4"/>
      <c r="FC29" s="4"/>
      <c r="FD29" s="4"/>
      <c r="FE29" s="4"/>
      <c r="FF29" s="4"/>
      <c r="FG29" s="4"/>
      <c r="FH29" s="4"/>
      <c r="FI29" s="4"/>
      <c r="FJ29" s="4"/>
      <c r="FK29" s="4"/>
      <c r="FL29" s="4"/>
      <c r="FM29" s="4"/>
      <c r="FN29" s="4"/>
      <c r="FO29" s="4"/>
      <c r="FP29" s="4"/>
      <c r="FQ29" s="4"/>
      <c r="FR29" s="4"/>
      <c r="FS29" s="4"/>
      <c r="FT29" s="4"/>
      <c r="FU29" s="4"/>
      <c r="FV29" s="4"/>
      <c r="FW29" s="4"/>
      <c r="FX29" s="4"/>
      <c r="FY29" s="4"/>
      <c r="FZ29" s="4"/>
      <c r="GA29" s="4"/>
      <c r="GB29" s="4"/>
      <c r="GC29" s="4"/>
      <c r="GD29" s="4"/>
      <c r="GE29" s="4"/>
      <c r="GF29" s="4"/>
      <c r="GG29" s="4"/>
      <c r="GH29" s="4"/>
      <c r="GI29" s="4"/>
      <c r="GJ29" s="4"/>
      <c r="GK29" s="4"/>
      <c r="GL29" s="4"/>
      <c r="GM29" s="4"/>
      <c r="GN29" s="4"/>
      <c r="GO29" s="4"/>
      <c r="GP29" s="4"/>
      <c r="GQ29" s="4"/>
      <c r="GR29" s="4"/>
      <c r="GS29" s="4"/>
      <c r="GT29" s="4"/>
      <c r="GU29" s="4"/>
      <c r="GV29" s="4"/>
      <c r="GW29" s="4"/>
      <c r="GX29" s="4"/>
      <c r="GY29" s="4"/>
      <c r="GZ29" s="4"/>
      <c r="HA29" s="4"/>
      <c r="HB29" s="4"/>
      <c r="HC29" s="4"/>
      <c r="HD29" s="4"/>
      <c r="HE29" s="4"/>
      <c r="HF29" s="4"/>
      <c r="HG29" s="4"/>
      <c r="HH29" s="4"/>
      <c r="HI29" s="4"/>
      <c r="HJ29" s="4"/>
      <c r="HK29" s="4"/>
      <c r="HL29" s="4"/>
      <c r="HM29" s="4"/>
      <c r="HN29" s="4"/>
      <c r="HO29" s="4"/>
      <c r="HP29" s="4"/>
      <c r="HQ29" s="4"/>
      <c r="HR29" s="4"/>
      <c r="HS29" s="4"/>
      <c r="HT29" s="4"/>
      <c r="HU29" s="4"/>
      <c r="HV29" s="4"/>
      <c r="HW29" s="4"/>
      <c r="HX29" s="4"/>
      <c r="HY29" s="4"/>
      <c r="HZ29" s="4"/>
      <c r="IA29" s="4"/>
      <c r="IB29" s="4"/>
      <c r="IC29" s="4"/>
      <c r="ID29" s="4"/>
      <c r="IE29" s="4"/>
      <c r="IF29" s="4"/>
      <c r="IG29" s="4"/>
      <c r="IH29" s="4"/>
      <c r="II29" s="4"/>
      <c r="IJ29" s="4"/>
      <c r="IK29" s="4"/>
      <c r="IL29" s="4"/>
      <c r="IM29" s="4"/>
      <c r="IN29" s="4"/>
      <c r="IO29" s="4"/>
      <c r="IP29" s="4"/>
      <c r="IQ29" s="4"/>
      <c r="IR29" s="4"/>
      <c r="IS29" s="4"/>
      <c r="IT29" s="4"/>
      <c r="IU29" s="4"/>
      <c r="IV29" s="4"/>
      <c r="IW29" s="4"/>
      <c r="IX29" s="4"/>
      <c r="IY29" s="4"/>
      <c r="IZ29" s="4"/>
      <c r="JA29" s="4"/>
      <c r="JB29" s="4"/>
      <c r="JC29" s="4"/>
      <c r="JD29" s="4"/>
      <c r="JE29" s="4"/>
      <c r="JF29" s="4"/>
      <c r="JG29" s="4"/>
      <c r="JH29" s="4"/>
      <c r="JI29" s="4"/>
      <c r="JJ29" s="4"/>
      <c r="JK29" s="4"/>
      <c r="JL29" s="4"/>
      <c r="JM29" s="4"/>
      <c r="JN29" s="4"/>
      <c r="JO29" s="4"/>
      <c r="JP29" s="4"/>
      <c r="JQ29" s="4"/>
      <c r="JR29" s="4"/>
      <c r="JS29" s="4"/>
      <c r="JT29" s="4"/>
      <c r="JU29" s="4"/>
      <c r="JV29" s="4"/>
      <c r="JW29" s="4"/>
    </row>
    <row r="30" spans="1:283" s="1" customFormat="1" x14ac:dyDescent="0.35">
      <c r="A30" s="43" t="s">
        <v>145</v>
      </c>
      <c r="B30" s="149">
        <v>5</v>
      </c>
      <c r="C30" s="149" t="s">
        <v>414</v>
      </c>
      <c r="D30" s="1" t="s">
        <v>168</v>
      </c>
      <c r="E30" s="1">
        <v>120</v>
      </c>
      <c r="F30" s="1">
        <v>85</v>
      </c>
      <c r="G30" s="14">
        <f t="shared" si="10"/>
        <v>1.1764705882352942</v>
      </c>
      <c r="H30" s="14">
        <f t="shared" si="11"/>
        <v>8.8235294117647065</v>
      </c>
      <c r="I30" s="1" t="s">
        <v>215</v>
      </c>
      <c r="J30" s="1" t="s">
        <v>34</v>
      </c>
      <c r="K30" s="1" t="s">
        <v>188</v>
      </c>
      <c r="L30" s="1">
        <v>428</v>
      </c>
      <c r="M30" s="1">
        <v>17600</v>
      </c>
      <c r="N30" s="1">
        <v>67200</v>
      </c>
      <c r="O30" s="1">
        <v>26.2</v>
      </c>
      <c r="P30" s="14">
        <f t="shared" si="2"/>
        <v>94.74217111448614</v>
      </c>
      <c r="Q30" s="14">
        <f t="shared" si="3"/>
        <v>9.4742171114486133</v>
      </c>
      <c r="R30" s="14">
        <f t="shared" si="4"/>
        <v>8.4742171114486133</v>
      </c>
      <c r="S30" s="1">
        <v>2</v>
      </c>
      <c r="T30" s="14">
        <f t="shared" si="5"/>
        <v>16.948434222897227</v>
      </c>
      <c r="U30" s="1">
        <v>1.95</v>
      </c>
      <c r="V30" s="14">
        <f t="shared" si="6"/>
        <v>7.0514211325667171</v>
      </c>
      <c r="W30" s="14">
        <f t="shared" si="7"/>
        <v>1.7628552831416793</v>
      </c>
      <c r="X30" s="14">
        <f t="shared" si="8"/>
        <v>0.76285528314167927</v>
      </c>
      <c r="Y30" s="1">
        <v>5</v>
      </c>
      <c r="Z30" s="14">
        <f t="shared" si="9"/>
        <v>3.8142764157083962</v>
      </c>
      <c r="AA30" s="164"/>
      <c r="AB30" s="161"/>
      <c r="AC30" s="1" t="s">
        <v>201</v>
      </c>
      <c r="AD30" s="1">
        <v>5</v>
      </c>
      <c r="AI30" s="19"/>
      <c r="AJ30" s="4">
        <v>6.4</v>
      </c>
      <c r="AK30" s="4"/>
      <c r="AL30" s="4"/>
      <c r="AM30" s="4"/>
      <c r="AN30" s="4"/>
      <c r="AO30" s="4"/>
      <c r="AP30" s="4"/>
      <c r="AQ30" s="4"/>
      <c r="AR30" s="4"/>
      <c r="AS30" s="4"/>
      <c r="AT30" s="4"/>
      <c r="AU30" s="4"/>
      <c r="AV30" s="4"/>
      <c r="AW30" s="4"/>
      <c r="AX30" s="4"/>
      <c r="AY30" s="4"/>
      <c r="AZ30" s="4"/>
      <c r="BA30" s="4"/>
      <c r="BB30" s="4"/>
      <c r="BC30" s="4"/>
      <c r="BD30" s="4"/>
      <c r="BE30" s="4"/>
      <c r="BF30" s="4"/>
      <c r="BG30" s="4"/>
      <c r="BH30" s="4"/>
      <c r="BI30" s="4"/>
      <c r="BJ30" s="4"/>
      <c r="BK30" s="4"/>
      <c r="BL30" s="4"/>
      <c r="BM30" s="4"/>
      <c r="BN30" s="4"/>
      <c r="BO30" s="4"/>
      <c r="BP30" s="4"/>
      <c r="BQ30" s="4"/>
      <c r="BR30" s="4"/>
      <c r="BS30" s="4"/>
      <c r="BT30" s="4"/>
      <c r="BU30" s="4"/>
      <c r="BV30" s="4"/>
      <c r="BW30" s="4"/>
      <c r="BX30" s="4"/>
      <c r="BY30" s="4"/>
      <c r="BZ30" s="4"/>
      <c r="CA30" s="4"/>
      <c r="CB30" s="4"/>
      <c r="CC30" s="4"/>
      <c r="CD30" s="4"/>
      <c r="CE30" s="4"/>
      <c r="CF30" s="4"/>
      <c r="CG30" s="4"/>
      <c r="CH30" s="4"/>
      <c r="CI30" s="4"/>
      <c r="CJ30" s="4"/>
      <c r="CK30" s="4"/>
      <c r="CL30" s="4"/>
      <c r="CM30" s="4"/>
      <c r="CN30" s="4"/>
      <c r="CO30" s="4"/>
      <c r="CP30" s="4"/>
      <c r="CQ30" s="4"/>
      <c r="CR30" s="4"/>
      <c r="CS30" s="4"/>
      <c r="CT30" s="4"/>
      <c r="CU30" s="4"/>
      <c r="CV30" s="4"/>
      <c r="CW30" s="4"/>
      <c r="CX30" s="4"/>
      <c r="CY30" s="4"/>
      <c r="CZ30" s="4"/>
      <c r="DA30" s="4"/>
      <c r="DB30" s="4"/>
      <c r="DC30" s="4"/>
      <c r="DD30" s="4"/>
      <c r="DE30" s="4"/>
      <c r="DF30" s="4"/>
      <c r="DG30" s="4"/>
      <c r="DH30" s="4"/>
      <c r="DI30" s="4"/>
      <c r="DJ30" s="4"/>
      <c r="DK30" s="4"/>
      <c r="DL30" s="4"/>
      <c r="DM30" s="4"/>
      <c r="DN30" s="4"/>
      <c r="DO30" s="4"/>
      <c r="DP30" s="4"/>
      <c r="DQ30" s="4"/>
      <c r="DR30" s="4"/>
      <c r="DS30" s="4"/>
      <c r="DT30" s="4"/>
      <c r="DU30" s="4"/>
      <c r="DV30" s="4"/>
      <c r="DW30" s="4"/>
      <c r="DX30" s="4"/>
      <c r="DY30" s="4"/>
      <c r="DZ30" s="4"/>
      <c r="EA30" s="4"/>
      <c r="EB30" s="4"/>
      <c r="EC30" s="4"/>
      <c r="ED30" s="4"/>
      <c r="EE30" s="4"/>
      <c r="EF30" s="4"/>
      <c r="EG30" s="4"/>
      <c r="EH30" s="4"/>
      <c r="EI30" s="4"/>
      <c r="EJ30" s="4"/>
      <c r="EK30" s="4"/>
      <c r="EL30" s="4"/>
      <c r="EM30" s="4"/>
      <c r="EN30" s="4"/>
      <c r="EO30" s="4"/>
      <c r="EP30" s="4"/>
      <c r="EQ30" s="4"/>
      <c r="ER30" s="4"/>
      <c r="ES30" s="4"/>
      <c r="ET30" s="4"/>
      <c r="EU30" s="4"/>
      <c r="EV30" s="4"/>
      <c r="EW30" s="4"/>
      <c r="EX30" s="4"/>
      <c r="EY30" s="4"/>
      <c r="EZ30" s="4"/>
      <c r="FA30" s="4"/>
      <c r="FB30" s="4"/>
      <c r="FC30" s="4"/>
      <c r="FD30" s="4"/>
      <c r="FE30" s="4"/>
      <c r="FF30" s="4"/>
      <c r="FG30" s="4"/>
      <c r="FH30" s="4"/>
      <c r="FI30" s="4"/>
      <c r="FJ30" s="4"/>
      <c r="FK30" s="4"/>
      <c r="FL30" s="4"/>
      <c r="FM30" s="4"/>
      <c r="FN30" s="4"/>
      <c r="FO30" s="4"/>
      <c r="FP30" s="4"/>
      <c r="FQ30" s="4"/>
      <c r="FR30" s="4"/>
      <c r="FS30" s="4"/>
      <c r="FT30" s="4"/>
      <c r="FU30" s="4"/>
      <c r="FV30" s="4"/>
      <c r="FW30" s="4"/>
      <c r="FX30" s="4"/>
      <c r="FY30" s="4"/>
      <c r="FZ30" s="4"/>
      <c r="GA30" s="4"/>
      <c r="GB30" s="4"/>
      <c r="GC30" s="4"/>
      <c r="GD30" s="4"/>
      <c r="GE30" s="4"/>
      <c r="GF30" s="4"/>
      <c r="GG30" s="4"/>
      <c r="GH30" s="4"/>
      <c r="GI30" s="4"/>
      <c r="GJ30" s="4"/>
      <c r="GK30" s="4"/>
      <c r="GL30" s="4"/>
      <c r="GM30" s="4"/>
      <c r="GN30" s="4"/>
      <c r="GO30" s="4"/>
      <c r="GP30" s="4"/>
      <c r="GQ30" s="4"/>
      <c r="GR30" s="4"/>
      <c r="GS30" s="4"/>
      <c r="GT30" s="4"/>
      <c r="GU30" s="4"/>
      <c r="GV30" s="4"/>
      <c r="GW30" s="4"/>
      <c r="GX30" s="4"/>
      <c r="GY30" s="4"/>
      <c r="GZ30" s="4"/>
      <c r="HA30" s="4"/>
      <c r="HB30" s="4"/>
      <c r="HC30" s="4"/>
      <c r="HD30" s="4"/>
      <c r="HE30" s="4"/>
      <c r="HF30" s="4"/>
      <c r="HG30" s="4"/>
      <c r="HH30" s="4"/>
      <c r="HI30" s="4"/>
      <c r="HJ30" s="4"/>
      <c r="HK30" s="4"/>
      <c r="HL30" s="4"/>
      <c r="HM30" s="4"/>
      <c r="HN30" s="4"/>
      <c r="HO30" s="4"/>
      <c r="HP30" s="4"/>
      <c r="HQ30" s="4"/>
      <c r="HR30" s="4"/>
      <c r="HS30" s="4"/>
      <c r="HT30" s="4"/>
      <c r="HU30" s="4"/>
      <c r="HV30" s="4"/>
      <c r="HW30" s="4"/>
      <c r="HX30" s="4"/>
      <c r="HY30" s="4"/>
      <c r="HZ30" s="4"/>
      <c r="IA30" s="4"/>
      <c r="IB30" s="4"/>
      <c r="IC30" s="4"/>
      <c r="ID30" s="4"/>
      <c r="IE30" s="4"/>
      <c r="IF30" s="4"/>
      <c r="IG30" s="4"/>
      <c r="IH30" s="4"/>
      <c r="II30" s="4"/>
      <c r="IJ30" s="4"/>
      <c r="IK30" s="4"/>
      <c r="IL30" s="4"/>
      <c r="IM30" s="4"/>
      <c r="IN30" s="4"/>
      <c r="IO30" s="4"/>
      <c r="IP30" s="4"/>
      <c r="IQ30" s="4"/>
      <c r="IR30" s="4"/>
      <c r="IS30" s="4"/>
      <c r="IT30" s="4"/>
      <c r="IU30" s="4"/>
      <c r="IV30" s="4"/>
      <c r="IW30" s="4"/>
      <c r="IX30" s="4"/>
      <c r="IY30" s="4"/>
      <c r="IZ30" s="4"/>
      <c r="JA30" s="4"/>
      <c r="JB30" s="4"/>
      <c r="JC30" s="4"/>
      <c r="JD30" s="4"/>
      <c r="JE30" s="4"/>
      <c r="JF30" s="4"/>
      <c r="JG30" s="4"/>
      <c r="JH30" s="4"/>
      <c r="JI30" s="4"/>
      <c r="JJ30" s="4"/>
      <c r="JK30" s="4"/>
      <c r="JL30" s="4"/>
      <c r="JM30" s="4"/>
      <c r="JN30" s="4"/>
      <c r="JO30" s="4"/>
      <c r="JP30" s="4"/>
      <c r="JQ30" s="4"/>
      <c r="JR30" s="4"/>
      <c r="JS30" s="4"/>
      <c r="JT30" s="4"/>
      <c r="JU30" s="4"/>
      <c r="JV30" s="4"/>
      <c r="JW30" s="4"/>
    </row>
    <row r="31" spans="1:283" x14ac:dyDescent="0.35">
      <c r="A31" s="43" t="s">
        <v>220</v>
      </c>
      <c r="B31" s="149">
        <v>6</v>
      </c>
      <c r="C31" s="149" t="s">
        <v>406</v>
      </c>
      <c r="D31" s="1" t="s">
        <v>236</v>
      </c>
      <c r="E31" s="1">
        <v>19.28</v>
      </c>
      <c r="F31" s="1">
        <v>21.3</v>
      </c>
      <c r="G31" s="14">
        <f>(10*10)/F31</f>
        <v>4.694835680751174</v>
      </c>
      <c r="H31" s="14">
        <f>10-G31</f>
        <v>5.305164319248826</v>
      </c>
      <c r="I31" s="1" t="s">
        <v>307</v>
      </c>
      <c r="J31" s="1" t="s">
        <v>27</v>
      </c>
      <c r="K31" s="1" t="s">
        <v>280</v>
      </c>
      <c r="L31" s="1">
        <v>403</v>
      </c>
      <c r="M31" s="1">
        <v>9430</v>
      </c>
      <c r="N31" s="1">
        <v>38900</v>
      </c>
      <c r="O31" s="1">
        <v>11.6</v>
      </c>
      <c r="P31" s="14">
        <f t="shared" si="2"/>
        <v>41.946915455268673</v>
      </c>
      <c r="Q31" s="14">
        <f t="shared" si="3"/>
        <v>4.194691545526867</v>
      </c>
      <c r="R31" s="14">
        <f t="shared" si="4"/>
        <v>3.194691545526867</v>
      </c>
      <c r="S31" s="1">
        <v>2</v>
      </c>
      <c r="T31" s="14">
        <f t="shared" si="5"/>
        <v>6.3893830910537339</v>
      </c>
      <c r="U31" s="1">
        <v>1.66</v>
      </c>
      <c r="V31" s="14">
        <f t="shared" si="6"/>
        <v>6.0027482461849999</v>
      </c>
      <c r="W31" s="14">
        <f t="shared" si="7"/>
        <v>1.50068706154625</v>
      </c>
      <c r="X31" s="14">
        <f t="shared" si="8"/>
        <v>0.50068706154624998</v>
      </c>
      <c r="Y31" s="1">
        <v>5</v>
      </c>
      <c r="Z31" s="14">
        <f t="shared" si="9"/>
        <v>2.5034353077312499</v>
      </c>
      <c r="AA31" s="164"/>
      <c r="AB31" s="161"/>
      <c r="AC31" s="1" t="s">
        <v>195</v>
      </c>
      <c r="AD31" s="1">
        <v>5</v>
      </c>
      <c r="AE31" s="1" t="s">
        <v>201</v>
      </c>
      <c r="AF31" s="1">
        <v>5</v>
      </c>
      <c r="AG31" s="1"/>
      <c r="AH31" s="1"/>
      <c r="AI31" s="19"/>
      <c r="AJ31" s="4">
        <v>2.9</v>
      </c>
      <c r="AK31" s="4"/>
      <c r="AL31" s="4"/>
      <c r="AM31" s="4"/>
      <c r="AN31" s="4"/>
      <c r="AO31" s="4"/>
      <c r="AP31" s="4"/>
      <c r="AQ31" s="4"/>
      <c r="AR31" s="4"/>
      <c r="AS31" s="4"/>
      <c r="AT31" s="4"/>
      <c r="AU31" s="4"/>
      <c r="AV31" s="4"/>
      <c r="AW31" s="4"/>
      <c r="AX31" s="4"/>
      <c r="AY31" s="4"/>
      <c r="AZ31" s="4"/>
      <c r="BA31" s="4"/>
      <c r="BB31" s="4"/>
      <c r="BC31" s="4"/>
      <c r="BD31" s="4"/>
      <c r="BE31" s="4"/>
      <c r="BF31" s="4"/>
      <c r="BG31" s="4"/>
      <c r="BH31" s="4"/>
      <c r="BI31" s="4"/>
      <c r="BJ31" s="4"/>
      <c r="BK31" s="4"/>
      <c r="BL31" s="4"/>
      <c r="BM31" s="4"/>
      <c r="BN31" s="4"/>
      <c r="BO31" s="4"/>
      <c r="BP31" s="4"/>
      <c r="BQ31" s="4"/>
      <c r="BR31" s="4"/>
      <c r="BS31" s="4"/>
      <c r="BT31" s="4"/>
      <c r="BU31" s="4"/>
      <c r="BV31" s="4"/>
      <c r="BW31" s="4"/>
      <c r="BX31" s="4"/>
      <c r="BY31" s="4"/>
      <c r="BZ31" s="4"/>
      <c r="CA31" s="4"/>
      <c r="CB31" s="4"/>
      <c r="CC31" s="4"/>
      <c r="CD31" s="4"/>
      <c r="CE31" s="4"/>
      <c r="CF31" s="4"/>
      <c r="CG31" s="4"/>
      <c r="CH31" s="4"/>
      <c r="CI31" s="4"/>
      <c r="CJ31" s="4"/>
      <c r="CK31" s="4"/>
      <c r="CL31" s="4"/>
      <c r="CM31" s="4"/>
      <c r="CN31" s="4"/>
      <c r="CO31" s="4"/>
      <c r="CP31" s="4"/>
      <c r="CQ31" s="4"/>
      <c r="CR31" s="4"/>
      <c r="CS31" s="4"/>
      <c r="CT31" s="4"/>
      <c r="CU31" s="4"/>
      <c r="CV31" s="4"/>
      <c r="CW31" s="4"/>
      <c r="CX31" s="4"/>
      <c r="CY31" s="4"/>
      <c r="CZ31" s="4"/>
      <c r="DA31" s="4"/>
      <c r="DB31" s="4"/>
      <c r="DC31" s="4"/>
      <c r="DD31" s="4"/>
      <c r="DE31" s="4"/>
      <c r="DF31" s="4"/>
      <c r="DG31" s="4"/>
      <c r="DH31" s="4"/>
      <c r="DI31" s="4"/>
      <c r="DJ31" s="4"/>
      <c r="DK31" s="4"/>
      <c r="DL31" s="4"/>
      <c r="DM31" s="4"/>
      <c r="DN31" s="4"/>
      <c r="DO31" s="4"/>
      <c r="DP31" s="4"/>
      <c r="DQ31" s="4"/>
      <c r="DR31" s="4"/>
      <c r="DS31" s="4"/>
      <c r="DT31" s="4"/>
      <c r="DU31" s="4"/>
      <c r="DV31" s="4"/>
      <c r="DW31" s="4"/>
      <c r="DX31" s="4"/>
      <c r="DY31" s="4"/>
      <c r="DZ31" s="4"/>
      <c r="EA31" s="4"/>
      <c r="EB31" s="4"/>
      <c r="EC31" s="4"/>
      <c r="ED31" s="4"/>
      <c r="EE31" s="4"/>
      <c r="EF31" s="4"/>
      <c r="EG31" s="4"/>
      <c r="EH31" s="4"/>
      <c r="EI31" s="4"/>
      <c r="EJ31" s="4"/>
      <c r="EK31" s="4"/>
      <c r="EL31" s="4"/>
      <c r="EM31" s="4"/>
      <c r="EN31" s="4"/>
      <c r="EO31" s="4"/>
      <c r="EP31" s="4"/>
      <c r="EQ31" s="4"/>
      <c r="ER31" s="4"/>
      <c r="ES31" s="4"/>
      <c r="ET31" s="4"/>
      <c r="EU31" s="4"/>
      <c r="EV31" s="4"/>
      <c r="EW31" s="4"/>
      <c r="EX31" s="4"/>
      <c r="EY31" s="4"/>
      <c r="EZ31" s="4"/>
      <c r="FA31" s="4"/>
      <c r="FB31" s="4"/>
      <c r="FC31" s="4"/>
      <c r="FD31" s="4"/>
      <c r="FE31" s="4"/>
      <c r="FF31" s="4"/>
      <c r="FG31" s="4"/>
      <c r="FH31" s="4"/>
      <c r="FI31" s="4"/>
      <c r="FJ31" s="4"/>
      <c r="FK31" s="4"/>
      <c r="FL31" s="4"/>
      <c r="FM31" s="4"/>
      <c r="FN31" s="4"/>
      <c r="FO31" s="4"/>
      <c r="FP31" s="4"/>
      <c r="FQ31" s="4"/>
      <c r="FR31" s="4"/>
      <c r="FS31" s="4"/>
      <c r="FT31" s="4"/>
      <c r="FU31" s="4"/>
      <c r="FV31" s="4"/>
      <c r="FW31" s="4"/>
      <c r="FX31" s="4"/>
      <c r="FY31" s="4"/>
      <c r="FZ31" s="4"/>
      <c r="GA31" s="4"/>
      <c r="GB31" s="4"/>
      <c r="GC31" s="4"/>
      <c r="GD31" s="4"/>
      <c r="GE31" s="4"/>
      <c r="GF31" s="4"/>
      <c r="GG31" s="4"/>
      <c r="GH31" s="4"/>
      <c r="GI31" s="4"/>
      <c r="GJ31" s="4"/>
      <c r="GK31" s="4"/>
      <c r="GL31" s="4"/>
      <c r="GM31" s="4"/>
      <c r="GN31" s="4"/>
      <c r="GO31" s="4"/>
      <c r="GP31" s="4"/>
      <c r="GQ31" s="4"/>
      <c r="GR31" s="4"/>
      <c r="GS31" s="4"/>
      <c r="GT31" s="4"/>
      <c r="GU31" s="4"/>
      <c r="GV31" s="4"/>
      <c r="GW31" s="4"/>
      <c r="GX31" s="4"/>
      <c r="GY31" s="4"/>
      <c r="GZ31" s="4"/>
      <c r="HA31" s="4"/>
      <c r="HB31" s="4"/>
      <c r="HC31" s="4"/>
      <c r="HD31" s="4"/>
      <c r="HE31" s="4"/>
      <c r="HF31" s="4"/>
      <c r="HG31" s="4"/>
      <c r="HH31" s="4"/>
      <c r="HI31" s="4"/>
      <c r="HJ31" s="4"/>
      <c r="HK31" s="4"/>
      <c r="HL31" s="4"/>
      <c r="HM31" s="4"/>
      <c r="HN31" s="4"/>
      <c r="HO31" s="4"/>
      <c r="HP31" s="4"/>
      <c r="HQ31" s="4"/>
      <c r="HR31" s="4"/>
      <c r="HS31" s="4"/>
      <c r="HT31" s="4"/>
      <c r="HU31" s="4"/>
      <c r="HV31" s="4"/>
      <c r="HW31" s="4"/>
      <c r="HX31" s="4"/>
      <c r="HY31" s="4"/>
      <c r="HZ31" s="4"/>
      <c r="IA31" s="4"/>
      <c r="IB31" s="4"/>
      <c r="IC31" s="4"/>
      <c r="ID31" s="4"/>
      <c r="IE31" s="4"/>
      <c r="IF31" s="4"/>
      <c r="IG31" s="4"/>
      <c r="IH31" s="4"/>
      <c r="II31" s="4"/>
      <c r="IJ31" s="4"/>
      <c r="IK31" s="4"/>
      <c r="IL31" s="4"/>
      <c r="IM31" s="4"/>
      <c r="IN31" s="4"/>
      <c r="IO31" s="4"/>
      <c r="IP31" s="4"/>
      <c r="IQ31" s="4"/>
      <c r="IR31" s="4"/>
      <c r="IS31" s="4"/>
      <c r="IT31" s="4"/>
      <c r="IU31" s="4"/>
      <c r="IV31" s="4"/>
      <c r="IW31" s="4"/>
      <c r="IX31" s="4"/>
      <c r="IY31" s="4"/>
      <c r="IZ31" s="4"/>
      <c r="JA31" s="4"/>
      <c r="JB31" s="4"/>
      <c r="JC31" s="4"/>
      <c r="JD31" s="4"/>
      <c r="JE31" s="4"/>
      <c r="JF31" s="4"/>
      <c r="JG31" s="4"/>
      <c r="JH31" s="4"/>
      <c r="JI31" s="4"/>
      <c r="JJ31" s="4"/>
      <c r="JK31" s="4"/>
      <c r="JL31" s="4"/>
      <c r="JM31" s="4"/>
      <c r="JN31" s="4"/>
      <c r="JO31" s="4"/>
      <c r="JP31" s="4"/>
      <c r="JQ31" s="4"/>
      <c r="JR31" s="4"/>
      <c r="JS31" s="4"/>
      <c r="JT31" s="4"/>
      <c r="JU31" s="4"/>
      <c r="JV31" s="4"/>
      <c r="JW31" s="4"/>
    </row>
    <row r="32" spans="1:283" x14ac:dyDescent="0.35">
      <c r="A32" s="43" t="s">
        <v>221</v>
      </c>
      <c r="B32" s="149">
        <v>6</v>
      </c>
      <c r="C32" s="149" t="s">
        <v>412</v>
      </c>
      <c r="D32" s="1" t="s">
        <v>237</v>
      </c>
      <c r="E32" s="1">
        <v>127.2</v>
      </c>
      <c r="F32" s="1">
        <v>33.799999999999997</v>
      </c>
      <c r="G32" s="14">
        <f t="shared" ref="G32:G35" si="12">(10*10)/F32</f>
        <v>2.9585798816568052</v>
      </c>
      <c r="H32" s="14">
        <f t="shared" ref="H32:H35" si="13">10-G32</f>
        <v>7.0414201183431953</v>
      </c>
      <c r="I32" s="1" t="s">
        <v>307</v>
      </c>
      <c r="J32" s="1" t="s">
        <v>28</v>
      </c>
      <c r="K32" s="1" t="s">
        <v>280</v>
      </c>
      <c r="L32" s="1">
        <v>423</v>
      </c>
      <c r="M32" s="1">
        <v>11800</v>
      </c>
      <c r="N32" s="1">
        <v>46000</v>
      </c>
      <c r="O32" s="1">
        <v>14.7</v>
      </c>
      <c r="P32" s="14">
        <f t="shared" si="2"/>
        <v>53.156866999349091</v>
      </c>
      <c r="Q32" s="14">
        <f t="shared" si="3"/>
        <v>5.3156866999349095</v>
      </c>
      <c r="R32" s="14">
        <f t="shared" si="4"/>
        <v>4.3156866999349095</v>
      </c>
      <c r="S32" s="1">
        <v>2</v>
      </c>
      <c r="T32" s="14">
        <f t="shared" si="5"/>
        <v>8.631373399869819</v>
      </c>
      <c r="U32" s="1">
        <v>2.08</v>
      </c>
      <c r="V32" s="14">
        <f t="shared" si="6"/>
        <v>7.5215158747378323</v>
      </c>
      <c r="W32" s="14">
        <f t="shared" si="7"/>
        <v>1.8803789686844581</v>
      </c>
      <c r="X32" s="14">
        <f t="shared" si="8"/>
        <v>0.88037896868445809</v>
      </c>
      <c r="Y32" s="1">
        <v>5</v>
      </c>
      <c r="Z32" s="14">
        <f t="shared" si="9"/>
        <v>4.4018948434222906</v>
      </c>
      <c r="AA32" s="164"/>
      <c r="AB32" s="161"/>
      <c r="AC32" s="1" t="s">
        <v>262</v>
      </c>
      <c r="AD32" s="1">
        <v>4</v>
      </c>
      <c r="AE32" s="1" t="s">
        <v>262</v>
      </c>
      <c r="AF32" s="1">
        <v>4</v>
      </c>
      <c r="AG32" s="1"/>
      <c r="AH32" s="1"/>
      <c r="AI32" s="19"/>
      <c r="AJ32" s="4">
        <v>3.9</v>
      </c>
      <c r="AK32" s="4"/>
      <c r="AL32" s="4"/>
      <c r="AM32" s="4"/>
      <c r="AN32" s="4"/>
      <c r="AO32" s="4"/>
      <c r="AP32" s="4"/>
      <c r="AQ32" s="4"/>
      <c r="AR32" s="4"/>
      <c r="AS32" s="4"/>
      <c r="AT32" s="4"/>
      <c r="AU32" s="4"/>
      <c r="AV32" s="4"/>
      <c r="AW32" s="4"/>
      <c r="AX32" s="4"/>
      <c r="AY32" s="4"/>
      <c r="AZ32" s="4"/>
      <c r="BA32" s="4"/>
      <c r="BB32" s="4"/>
      <c r="BC32" s="4"/>
      <c r="BD32" s="4"/>
      <c r="BE32" s="4"/>
      <c r="BF32" s="4"/>
      <c r="BG32" s="4"/>
      <c r="BH32" s="4"/>
      <c r="BI32" s="4"/>
      <c r="BJ32" s="4"/>
      <c r="BK32" s="4"/>
      <c r="BL32" s="4"/>
      <c r="BM32" s="4"/>
      <c r="BN32" s="4"/>
      <c r="BO32" s="4"/>
      <c r="BP32" s="4"/>
      <c r="BQ32" s="4"/>
      <c r="BR32" s="4"/>
      <c r="BS32" s="4"/>
      <c r="BT32" s="4"/>
      <c r="BU32" s="4"/>
      <c r="BV32" s="4"/>
      <c r="BW32" s="4"/>
      <c r="BX32" s="4"/>
      <c r="BY32" s="4"/>
      <c r="BZ32" s="4"/>
      <c r="CA32" s="4"/>
      <c r="CB32" s="4"/>
      <c r="CC32" s="4"/>
      <c r="CD32" s="4"/>
      <c r="CE32" s="4"/>
      <c r="CF32" s="4"/>
      <c r="CG32" s="4"/>
      <c r="CH32" s="4"/>
      <c r="CI32" s="4"/>
      <c r="CJ32" s="4"/>
      <c r="CK32" s="4"/>
      <c r="CL32" s="4"/>
      <c r="CM32" s="4"/>
      <c r="CN32" s="4"/>
      <c r="CO32" s="4"/>
      <c r="CP32" s="4"/>
      <c r="CQ32" s="4"/>
      <c r="CR32" s="4"/>
      <c r="CS32" s="4"/>
      <c r="CT32" s="4"/>
      <c r="CU32" s="4"/>
      <c r="CV32" s="4"/>
      <c r="CW32" s="4"/>
      <c r="CX32" s="4"/>
      <c r="CY32" s="4"/>
      <c r="CZ32" s="4"/>
      <c r="DA32" s="4"/>
      <c r="DB32" s="4"/>
      <c r="DC32" s="4"/>
      <c r="DD32" s="4"/>
      <c r="DE32" s="4"/>
      <c r="DF32" s="4"/>
      <c r="DG32" s="4"/>
      <c r="DH32" s="4"/>
      <c r="DI32" s="4"/>
      <c r="DJ32" s="4"/>
      <c r="DK32" s="4"/>
      <c r="DL32" s="4"/>
      <c r="DM32" s="4"/>
      <c r="DN32" s="4"/>
      <c r="DO32" s="4"/>
      <c r="DP32" s="4"/>
      <c r="DQ32" s="4"/>
      <c r="DR32" s="4"/>
      <c r="DS32" s="4"/>
      <c r="DT32" s="4"/>
      <c r="DU32" s="4"/>
      <c r="DV32" s="4"/>
      <c r="DW32" s="4"/>
      <c r="DX32" s="4"/>
      <c r="DY32" s="4"/>
      <c r="DZ32" s="4"/>
      <c r="EA32" s="4"/>
      <c r="EB32" s="4"/>
      <c r="EC32" s="4"/>
      <c r="ED32" s="4"/>
      <c r="EE32" s="4"/>
      <c r="EF32" s="4"/>
      <c r="EG32" s="4"/>
      <c r="EH32" s="4"/>
      <c r="EI32" s="4"/>
      <c r="EJ32" s="4"/>
      <c r="EK32" s="4"/>
      <c r="EL32" s="4"/>
      <c r="EM32" s="4"/>
      <c r="EN32" s="4"/>
      <c r="EO32" s="4"/>
      <c r="EP32" s="4"/>
      <c r="EQ32" s="4"/>
      <c r="ER32" s="4"/>
      <c r="ES32" s="4"/>
      <c r="ET32" s="4"/>
      <c r="EU32" s="4"/>
      <c r="EV32" s="4"/>
      <c r="EW32" s="4"/>
      <c r="EX32" s="4"/>
      <c r="EY32" s="4"/>
      <c r="EZ32" s="4"/>
      <c r="FA32" s="4"/>
      <c r="FB32" s="4"/>
      <c r="FC32" s="4"/>
      <c r="FD32" s="4"/>
      <c r="FE32" s="4"/>
      <c r="FF32" s="4"/>
      <c r="FG32" s="4"/>
      <c r="FH32" s="4"/>
      <c r="FI32" s="4"/>
      <c r="FJ32" s="4"/>
      <c r="FK32" s="4"/>
      <c r="FL32" s="4"/>
      <c r="FM32" s="4"/>
      <c r="FN32" s="4"/>
      <c r="FO32" s="4"/>
      <c r="FP32" s="4"/>
      <c r="FQ32" s="4"/>
      <c r="FR32" s="4"/>
      <c r="FS32" s="4"/>
      <c r="FT32" s="4"/>
      <c r="FU32" s="4"/>
      <c r="FV32" s="4"/>
      <c r="FW32" s="4"/>
      <c r="FX32" s="4"/>
      <c r="FY32" s="4"/>
      <c r="FZ32" s="4"/>
      <c r="GA32" s="4"/>
      <c r="GB32" s="4"/>
      <c r="GC32" s="4"/>
      <c r="GD32" s="4"/>
      <c r="GE32" s="4"/>
      <c r="GF32" s="4"/>
      <c r="GG32" s="4"/>
      <c r="GH32" s="4"/>
      <c r="GI32" s="4"/>
      <c r="GJ32" s="4"/>
      <c r="GK32" s="4"/>
      <c r="GL32" s="4"/>
      <c r="GM32" s="4"/>
      <c r="GN32" s="4"/>
      <c r="GO32" s="4"/>
      <c r="GP32" s="4"/>
      <c r="GQ32" s="4"/>
      <c r="GR32" s="4"/>
      <c r="GS32" s="4"/>
      <c r="GT32" s="4"/>
      <c r="GU32" s="4"/>
      <c r="GV32" s="4"/>
      <c r="GW32" s="4"/>
      <c r="GX32" s="4"/>
      <c r="GY32" s="4"/>
      <c r="GZ32" s="4"/>
      <c r="HA32" s="4"/>
      <c r="HB32" s="4"/>
      <c r="HC32" s="4"/>
      <c r="HD32" s="4"/>
      <c r="HE32" s="4"/>
      <c r="HF32" s="4"/>
      <c r="HG32" s="4"/>
      <c r="HH32" s="4"/>
      <c r="HI32" s="4"/>
      <c r="HJ32" s="4"/>
      <c r="HK32" s="4"/>
      <c r="HL32" s="4"/>
      <c r="HM32" s="4"/>
      <c r="HN32" s="4"/>
      <c r="HO32" s="4"/>
      <c r="HP32" s="4"/>
      <c r="HQ32" s="4"/>
      <c r="HR32" s="4"/>
      <c r="HS32" s="4"/>
      <c r="HT32" s="4"/>
      <c r="HU32" s="4"/>
      <c r="HV32" s="4"/>
      <c r="HW32" s="4"/>
      <c r="HX32" s="4"/>
      <c r="HY32" s="4"/>
      <c r="HZ32" s="4"/>
      <c r="IA32" s="4"/>
      <c r="IB32" s="4"/>
      <c r="IC32" s="4"/>
      <c r="ID32" s="4"/>
      <c r="IE32" s="4"/>
      <c r="IF32" s="4"/>
      <c r="IG32" s="4"/>
      <c r="IH32" s="4"/>
      <c r="II32" s="4"/>
      <c r="IJ32" s="4"/>
      <c r="IK32" s="4"/>
      <c r="IL32" s="4"/>
      <c r="IM32" s="4"/>
      <c r="IN32" s="4"/>
      <c r="IO32" s="4"/>
      <c r="IP32" s="4"/>
      <c r="IQ32" s="4"/>
      <c r="IR32" s="4"/>
      <c r="IS32" s="4"/>
      <c r="IT32" s="4"/>
      <c r="IU32" s="4"/>
      <c r="IV32" s="4"/>
      <c r="IW32" s="4"/>
      <c r="IX32" s="4"/>
      <c r="IY32" s="4"/>
      <c r="IZ32" s="4"/>
      <c r="JA32" s="4"/>
      <c r="JB32" s="4"/>
      <c r="JC32" s="4"/>
      <c r="JD32" s="4"/>
      <c r="JE32" s="4"/>
      <c r="JF32" s="4"/>
      <c r="JG32" s="4"/>
      <c r="JH32" s="4"/>
      <c r="JI32" s="4"/>
      <c r="JJ32" s="4"/>
      <c r="JK32" s="4"/>
      <c r="JL32" s="4"/>
      <c r="JM32" s="4"/>
      <c r="JN32" s="4"/>
      <c r="JO32" s="4"/>
      <c r="JP32" s="4"/>
      <c r="JQ32" s="4"/>
      <c r="JR32" s="4"/>
      <c r="JS32" s="4"/>
      <c r="JT32" s="4"/>
      <c r="JU32" s="4"/>
      <c r="JV32" s="4"/>
      <c r="JW32" s="4"/>
    </row>
    <row r="33" spans="1:283" x14ac:dyDescent="0.35">
      <c r="A33" s="43" t="s">
        <v>222</v>
      </c>
      <c r="B33" s="149">
        <v>6</v>
      </c>
      <c r="C33" s="149" t="s">
        <v>411</v>
      </c>
      <c r="D33" s="1" t="s">
        <v>238</v>
      </c>
      <c r="E33" s="1">
        <v>97.18</v>
      </c>
      <c r="F33" s="1">
        <v>138</v>
      </c>
      <c r="G33" s="14">
        <f t="shared" si="12"/>
        <v>0.72463768115942029</v>
      </c>
      <c r="H33" s="14">
        <f t="shared" si="13"/>
        <v>9.27536231884058</v>
      </c>
      <c r="I33" s="1" t="s">
        <v>307</v>
      </c>
      <c r="J33" s="1" t="s">
        <v>29</v>
      </c>
      <c r="K33" s="1" t="s">
        <v>280</v>
      </c>
      <c r="L33" s="1">
        <v>416</v>
      </c>
      <c r="M33" s="1">
        <v>14600</v>
      </c>
      <c r="N33" s="1">
        <v>58000</v>
      </c>
      <c r="O33" s="1">
        <v>17</v>
      </c>
      <c r="P33" s="14">
        <f t="shared" si="2"/>
        <v>61.473927822376503</v>
      </c>
      <c r="Q33" s="14">
        <f t="shared" si="3"/>
        <v>6.1473927822376506</v>
      </c>
      <c r="R33" s="14">
        <f t="shared" si="4"/>
        <v>5.1473927822376506</v>
      </c>
      <c r="S33" s="1">
        <v>2</v>
      </c>
      <c r="T33" s="14">
        <f t="shared" si="5"/>
        <v>10.294785564475301</v>
      </c>
      <c r="U33" s="1">
        <v>1.46</v>
      </c>
      <c r="V33" s="14">
        <f t="shared" si="6"/>
        <v>5.2795255659217473</v>
      </c>
      <c r="W33" s="14">
        <f t="shared" si="7"/>
        <v>1.3198813914804368</v>
      </c>
      <c r="X33" s="14">
        <f t="shared" si="8"/>
        <v>0.31988139148043682</v>
      </c>
      <c r="Y33" s="1">
        <v>5</v>
      </c>
      <c r="Z33" s="14">
        <f t="shared" si="9"/>
        <v>1.5994069574021841</v>
      </c>
      <c r="AA33" s="164"/>
      <c r="AB33" s="161"/>
      <c r="AC33" s="1" t="s">
        <v>263</v>
      </c>
      <c r="AD33" s="1">
        <v>5</v>
      </c>
      <c r="AE33" s="1"/>
      <c r="AF33" s="1"/>
      <c r="AG33" s="1"/>
      <c r="AH33" s="1"/>
      <c r="AI33" s="19"/>
      <c r="AJ33" s="4">
        <v>8.6</v>
      </c>
      <c r="AK33" s="4"/>
      <c r="AL33" s="4"/>
      <c r="AM33" s="4"/>
      <c r="AN33" s="4"/>
      <c r="AO33" s="4"/>
      <c r="AP33" s="4"/>
      <c r="AQ33" s="4"/>
      <c r="AR33" s="4"/>
      <c r="AS33" s="4"/>
      <c r="AT33" s="4"/>
      <c r="AU33" s="4"/>
      <c r="AV33" s="4"/>
      <c r="AW33" s="4"/>
      <c r="AX33" s="4"/>
      <c r="AY33" s="4"/>
      <c r="AZ33" s="4"/>
      <c r="BA33" s="4"/>
      <c r="BB33" s="4"/>
      <c r="BC33" s="4"/>
      <c r="BD33" s="4"/>
      <c r="BE33" s="4"/>
      <c r="BF33" s="4"/>
      <c r="BG33" s="4"/>
      <c r="BH33" s="4"/>
      <c r="BI33" s="4"/>
      <c r="BJ33" s="4"/>
      <c r="BK33" s="4"/>
      <c r="BL33" s="4"/>
      <c r="BM33" s="4"/>
      <c r="BN33" s="4"/>
      <c r="BO33" s="4"/>
      <c r="BP33" s="4"/>
      <c r="BQ33" s="4"/>
      <c r="BR33" s="4"/>
      <c r="BS33" s="4"/>
      <c r="BT33" s="4"/>
      <c r="BU33" s="4"/>
      <c r="BV33" s="4"/>
      <c r="BW33" s="4"/>
      <c r="BX33" s="4"/>
      <c r="BY33" s="4"/>
      <c r="BZ33" s="4"/>
      <c r="CA33" s="4"/>
      <c r="CB33" s="4"/>
      <c r="CC33" s="4"/>
      <c r="CD33" s="4"/>
      <c r="CE33" s="4"/>
      <c r="CF33" s="4"/>
      <c r="CG33" s="4"/>
      <c r="CH33" s="4"/>
      <c r="CI33" s="4"/>
      <c r="CJ33" s="4"/>
      <c r="CK33" s="4"/>
      <c r="CL33" s="4"/>
      <c r="CM33" s="4"/>
      <c r="CN33" s="4"/>
      <c r="CO33" s="4"/>
      <c r="CP33" s="4"/>
      <c r="CQ33" s="4"/>
      <c r="CR33" s="4"/>
      <c r="CS33" s="4"/>
      <c r="CT33" s="4"/>
      <c r="CU33" s="4"/>
      <c r="CV33" s="4"/>
      <c r="CW33" s="4"/>
      <c r="CX33" s="4"/>
      <c r="CY33" s="4"/>
      <c r="CZ33" s="4"/>
      <c r="DA33" s="4"/>
      <c r="DB33" s="4"/>
      <c r="DC33" s="4"/>
      <c r="DD33" s="4"/>
      <c r="DE33" s="4"/>
      <c r="DF33" s="4"/>
      <c r="DG33" s="4"/>
      <c r="DH33" s="4"/>
      <c r="DI33" s="4"/>
      <c r="DJ33" s="4"/>
      <c r="DK33" s="4"/>
      <c r="DL33" s="4"/>
      <c r="DM33" s="4"/>
      <c r="DN33" s="4"/>
      <c r="DO33" s="4"/>
      <c r="DP33" s="4"/>
      <c r="DQ33" s="4"/>
      <c r="DR33" s="4"/>
      <c r="DS33" s="4"/>
      <c r="DT33" s="4"/>
      <c r="DU33" s="4"/>
      <c r="DV33" s="4"/>
      <c r="DW33" s="4"/>
      <c r="DX33" s="4"/>
      <c r="DY33" s="4"/>
      <c r="DZ33" s="4"/>
      <c r="EA33" s="4"/>
      <c r="EB33" s="4"/>
      <c r="EC33" s="4"/>
      <c r="ED33" s="4"/>
      <c r="EE33" s="4"/>
      <c r="EF33" s="4"/>
      <c r="EG33" s="4"/>
      <c r="EH33" s="4"/>
      <c r="EI33" s="4"/>
      <c r="EJ33" s="4"/>
      <c r="EK33" s="4"/>
      <c r="EL33" s="4"/>
      <c r="EM33" s="4"/>
      <c r="EN33" s="4"/>
      <c r="EO33" s="4"/>
      <c r="EP33" s="4"/>
      <c r="EQ33" s="4"/>
      <c r="ER33" s="4"/>
      <c r="ES33" s="4"/>
      <c r="ET33" s="4"/>
      <c r="EU33" s="4"/>
      <c r="EV33" s="4"/>
      <c r="EW33" s="4"/>
      <c r="EX33" s="4"/>
      <c r="EY33" s="4"/>
      <c r="EZ33" s="4"/>
      <c r="FA33" s="4"/>
      <c r="FB33" s="4"/>
      <c r="FC33" s="4"/>
      <c r="FD33" s="4"/>
      <c r="FE33" s="4"/>
      <c r="FF33" s="4"/>
      <c r="FG33" s="4"/>
      <c r="FH33" s="4"/>
      <c r="FI33" s="4"/>
      <c r="FJ33" s="4"/>
      <c r="FK33" s="4"/>
      <c r="FL33" s="4"/>
      <c r="FM33" s="4"/>
      <c r="FN33" s="4"/>
      <c r="FO33" s="4"/>
      <c r="FP33" s="4"/>
      <c r="FQ33" s="4"/>
      <c r="FR33" s="4"/>
      <c r="FS33" s="4"/>
      <c r="FT33" s="4"/>
      <c r="FU33" s="4"/>
      <c r="FV33" s="4"/>
      <c r="FW33" s="4"/>
      <c r="FX33" s="4"/>
      <c r="FY33" s="4"/>
      <c r="FZ33" s="4"/>
      <c r="GA33" s="4"/>
      <c r="GB33" s="4"/>
      <c r="GC33" s="4"/>
      <c r="GD33" s="4"/>
      <c r="GE33" s="4"/>
      <c r="GF33" s="4"/>
      <c r="GG33" s="4"/>
      <c r="GH33" s="4"/>
      <c r="GI33" s="4"/>
      <c r="GJ33" s="4"/>
      <c r="GK33" s="4"/>
      <c r="GL33" s="4"/>
      <c r="GM33" s="4"/>
      <c r="GN33" s="4"/>
      <c r="GO33" s="4"/>
      <c r="GP33" s="4"/>
      <c r="GQ33" s="4"/>
      <c r="GR33" s="4"/>
      <c r="GS33" s="4"/>
      <c r="GT33" s="4"/>
      <c r="GU33" s="4"/>
      <c r="GV33" s="4"/>
      <c r="GW33" s="4"/>
      <c r="GX33" s="4"/>
      <c r="GY33" s="4"/>
      <c r="GZ33" s="4"/>
      <c r="HA33" s="4"/>
      <c r="HB33" s="4"/>
      <c r="HC33" s="4"/>
      <c r="HD33" s="4"/>
      <c r="HE33" s="4"/>
      <c r="HF33" s="4"/>
      <c r="HG33" s="4"/>
      <c r="HH33" s="4"/>
      <c r="HI33" s="4"/>
      <c r="HJ33" s="4"/>
      <c r="HK33" s="4"/>
      <c r="HL33" s="4"/>
      <c r="HM33" s="4"/>
      <c r="HN33" s="4"/>
      <c r="HO33" s="4"/>
      <c r="HP33" s="4"/>
      <c r="HQ33" s="4"/>
      <c r="HR33" s="4"/>
      <c r="HS33" s="4"/>
      <c r="HT33" s="4"/>
      <c r="HU33" s="4"/>
      <c r="HV33" s="4"/>
      <c r="HW33" s="4"/>
      <c r="HX33" s="4"/>
      <c r="HY33" s="4"/>
      <c r="HZ33" s="4"/>
      <c r="IA33" s="4"/>
      <c r="IB33" s="4"/>
      <c r="IC33" s="4"/>
      <c r="ID33" s="4"/>
      <c r="IE33" s="4"/>
      <c r="IF33" s="4"/>
      <c r="IG33" s="4"/>
      <c r="IH33" s="4"/>
      <c r="II33" s="4"/>
      <c r="IJ33" s="4"/>
      <c r="IK33" s="4"/>
      <c r="IL33" s="4"/>
      <c r="IM33" s="4"/>
      <c r="IN33" s="4"/>
      <c r="IO33" s="4"/>
      <c r="IP33" s="4"/>
      <c r="IQ33" s="4"/>
      <c r="IR33" s="4"/>
      <c r="IS33" s="4"/>
      <c r="IT33" s="4"/>
      <c r="IU33" s="4"/>
      <c r="IV33" s="4"/>
      <c r="IW33" s="4"/>
      <c r="IX33" s="4"/>
      <c r="IY33" s="4"/>
      <c r="IZ33" s="4"/>
      <c r="JA33" s="4"/>
      <c r="JB33" s="4"/>
      <c r="JC33" s="4"/>
      <c r="JD33" s="4"/>
      <c r="JE33" s="4"/>
      <c r="JF33" s="4"/>
      <c r="JG33" s="4"/>
      <c r="JH33" s="4"/>
      <c r="JI33" s="4"/>
      <c r="JJ33" s="4"/>
      <c r="JK33" s="4"/>
      <c r="JL33" s="4"/>
      <c r="JM33" s="4"/>
      <c r="JN33" s="4"/>
      <c r="JO33" s="4"/>
      <c r="JP33" s="4"/>
      <c r="JQ33" s="4"/>
      <c r="JR33" s="4"/>
      <c r="JS33" s="4"/>
      <c r="JT33" s="4"/>
      <c r="JU33" s="4"/>
      <c r="JV33" s="4"/>
      <c r="JW33" s="4"/>
    </row>
    <row r="34" spans="1:283" x14ac:dyDescent="0.35">
      <c r="A34" s="43" t="s">
        <v>223</v>
      </c>
      <c r="B34" s="149">
        <v>6</v>
      </c>
      <c r="C34" s="149" t="s">
        <v>408</v>
      </c>
      <c r="D34" s="1" t="s">
        <v>239</v>
      </c>
      <c r="E34" s="1">
        <v>73.430000000000007</v>
      </c>
      <c r="F34" s="1">
        <v>77.900000000000006</v>
      </c>
      <c r="G34" s="14">
        <f t="shared" si="12"/>
        <v>1.2836970474967906</v>
      </c>
      <c r="H34" s="14">
        <f t="shared" si="13"/>
        <v>8.7163029525032094</v>
      </c>
      <c r="I34" s="1" t="s">
        <v>307</v>
      </c>
      <c r="J34" s="1" t="s">
        <v>30</v>
      </c>
      <c r="K34" s="1" t="s">
        <v>280</v>
      </c>
      <c r="L34" s="1">
        <v>416</v>
      </c>
      <c r="M34" s="1">
        <v>11200</v>
      </c>
      <c r="N34" s="1">
        <v>44600</v>
      </c>
      <c r="O34" s="1">
        <v>14.7</v>
      </c>
      <c r="P34" s="14">
        <f t="shared" si="2"/>
        <v>53.156866999349091</v>
      </c>
      <c r="Q34" s="14">
        <f t="shared" si="3"/>
        <v>5.3156866999349095</v>
      </c>
      <c r="R34" s="14">
        <f t="shared" si="4"/>
        <v>4.3156866999349095</v>
      </c>
      <c r="S34" s="1">
        <v>2</v>
      </c>
      <c r="T34" s="14">
        <f t="shared" si="5"/>
        <v>8.631373399869819</v>
      </c>
      <c r="U34" s="1">
        <v>1.87</v>
      </c>
      <c r="V34" s="14">
        <f t="shared" si="6"/>
        <v>6.7621320604614166</v>
      </c>
      <c r="W34" s="14">
        <f t="shared" si="7"/>
        <v>1.6905330151153541</v>
      </c>
      <c r="X34" s="14">
        <f t="shared" si="8"/>
        <v>0.69053301511535414</v>
      </c>
      <c r="Y34" s="1">
        <v>5</v>
      </c>
      <c r="Z34" s="14">
        <f t="shared" si="9"/>
        <v>3.4526650755767707</v>
      </c>
      <c r="AA34" s="164"/>
      <c r="AB34" s="161"/>
      <c r="AC34" s="1" t="s">
        <v>194</v>
      </c>
      <c r="AD34" s="1">
        <v>5</v>
      </c>
      <c r="AE34" s="1"/>
      <c r="AF34" s="1"/>
      <c r="AG34" s="1"/>
      <c r="AH34" s="1"/>
      <c r="AI34" s="19"/>
      <c r="AJ34" s="4">
        <v>6.7</v>
      </c>
      <c r="AK34" s="4"/>
      <c r="AL34" s="4"/>
      <c r="AM34" s="4"/>
      <c r="AN34" s="4"/>
      <c r="AO34" s="4"/>
      <c r="AP34" s="4"/>
      <c r="AQ34" s="4"/>
      <c r="AR34" s="4"/>
      <c r="AS34" s="4"/>
      <c r="AT34" s="4"/>
      <c r="AU34" s="4"/>
      <c r="AV34" s="4"/>
      <c r="AW34" s="4"/>
      <c r="AX34" s="4"/>
      <c r="AY34" s="4"/>
      <c r="AZ34" s="4"/>
      <c r="BA34" s="4"/>
      <c r="BB34" s="4"/>
      <c r="BC34" s="4"/>
      <c r="BD34" s="4"/>
      <c r="BE34" s="4"/>
      <c r="BF34" s="4"/>
      <c r="BG34" s="4"/>
      <c r="BH34" s="4"/>
      <c r="BI34" s="4"/>
      <c r="BJ34" s="4"/>
      <c r="BK34" s="4"/>
      <c r="BL34" s="4"/>
      <c r="BM34" s="4"/>
      <c r="BN34" s="4"/>
      <c r="BO34" s="4"/>
      <c r="BP34" s="4"/>
      <c r="BQ34" s="4"/>
      <c r="BR34" s="4"/>
      <c r="BS34" s="4"/>
      <c r="BT34" s="4"/>
      <c r="BU34" s="4"/>
      <c r="BV34" s="4"/>
      <c r="BW34" s="4"/>
      <c r="BX34" s="4"/>
      <c r="BY34" s="4"/>
      <c r="BZ34" s="4"/>
      <c r="CA34" s="4"/>
      <c r="CB34" s="4"/>
      <c r="CC34" s="4"/>
      <c r="CD34" s="4"/>
      <c r="CE34" s="4"/>
      <c r="CF34" s="4"/>
      <c r="CG34" s="4"/>
      <c r="CH34" s="4"/>
      <c r="CI34" s="4"/>
      <c r="CJ34" s="4"/>
      <c r="CK34" s="4"/>
      <c r="CL34" s="4"/>
      <c r="CM34" s="4"/>
      <c r="CN34" s="4"/>
      <c r="CO34" s="4"/>
      <c r="CP34" s="4"/>
      <c r="CQ34" s="4"/>
      <c r="CR34" s="4"/>
      <c r="CS34" s="4"/>
      <c r="CT34" s="4"/>
      <c r="CU34" s="4"/>
      <c r="CV34" s="4"/>
      <c r="CW34" s="4"/>
      <c r="CX34" s="4"/>
      <c r="CY34" s="4"/>
      <c r="CZ34" s="4"/>
      <c r="DA34" s="4"/>
      <c r="DB34" s="4"/>
      <c r="DC34" s="4"/>
      <c r="DD34" s="4"/>
      <c r="DE34" s="4"/>
      <c r="DF34" s="4"/>
      <c r="DG34" s="4"/>
      <c r="DH34" s="4"/>
      <c r="DI34" s="4"/>
      <c r="DJ34" s="4"/>
      <c r="DK34" s="4"/>
      <c r="DL34" s="4"/>
      <c r="DM34" s="4"/>
      <c r="DN34" s="4"/>
      <c r="DO34" s="4"/>
      <c r="DP34" s="4"/>
      <c r="DQ34" s="4"/>
      <c r="DR34" s="4"/>
      <c r="DS34" s="4"/>
      <c r="DT34" s="4"/>
      <c r="DU34" s="4"/>
      <c r="DV34" s="4"/>
      <c r="DW34" s="4"/>
      <c r="DX34" s="4"/>
      <c r="DY34" s="4"/>
      <c r="DZ34" s="4"/>
      <c r="EA34" s="4"/>
      <c r="EB34" s="4"/>
      <c r="EC34" s="4"/>
      <c r="ED34" s="4"/>
      <c r="EE34" s="4"/>
      <c r="EF34" s="4"/>
      <c r="EG34" s="4"/>
      <c r="EH34" s="4"/>
      <c r="EI34" s="4"/>
      <c r="EJ34" s="4"/>
      <c r="EK34" s="4"/>
      <c r="EL34" s="4"/>
      <c r="EM34" s="4"/>
      <c r="EN34" s="4"/>
      <c r="EO34" s="4"/>
      <c r="EP34" s="4"/>
      <c r="EQ34" s="4"/>
      <c r="ER34" s="4"/>
      <c r="ES34" s="4"/>
      <c r="ET34" s="4"/>
      <c r="EU34" s="4"/>
      <c r="EV34" s="4"/>
      <c r="EW34" s="4"/>
      <c r="EX34" s="4"/>
      <c r="EY34" s="4"/>
      <c r="EZ34" s="4"/>
      <c r="FA34" s="4"/>
      <c r="FB34" s="4"/>
      <c r="FC34" s="4"/>
      <c r="FD34" s="4"/>
      <c r="FE34" s="4"/>
      <c r="FF34" s="4"/>
      <c r="FG34" s="4"/>
      <c r="FH34" s="4"/>
      <c r="FI34" s="4"/>
      <c r="FJ34" s="4"/>
      <c r="FK34" s="4"/>
      <c r="FL34" s="4"/>
      <c r="FM34" s="4"/>
      <c r="FN34" s="4"/>
      <c r="FO34" s="4"/>
      <c r="FP34" s="4"/>
      <c r="FQ34" s="4"/>
      <c r="FR34" s="4"/>
      <c r="FS34" s="4"/>
      <c r="FT34" s="4"/>
      <c r="FU34" s="4"/>
      <c r="FV34" s="4"/>
      <c r="FW34" s="4"/>
      <c r="FX34" s="4"/>
      <c r="FY34" s="4"/>
      <c r="FZ34" s="4"/>
      <c r="GA34" s="4"/>
      <c r="GB34" s="4"/>
      <c r="GC34" s="4"/>
      <c r="GD34" s="4"/>
      <c r="GE34" s="4"/>
      <c r="GF34" s="4"/>
      <c r="GG34" s="4"/>
      <c r="GH34" s="4"/>
      <c r="GI34" s="4"/>
      <c r="GJ34" s="4"/>
      <c r="GK34" s="4"/>
      <c r="GL34" s="4"/>
      <c r="GM34" s="4"/>
      <c r="GN34" s="4"/>
      <c r="GO34" s="4"/>
      <c r="GP34" s="4"/>
      <c r="GQ34" s="4"/>
      <c r="GR34" s="4"/>
      <c r="GS34" s="4"/>
      <c r="GT34" s="4"/>
      <c r="GU34" s="4"/>
      <c r="GV34" s="4"/>
      <c r="GW34" s="4"/>
      <c r="GX34" s="4"/>
      <c r="GY34" s="4"/>
      <c r="GZ34" s="4"/>
      <c r="HA34" s="4"/>
      <c r="HB34" s="4"/>
      <c r="HC34" s="4"/>
      <c r="HD34" s="4"/>
      <c r="HE34" s="4"/>
      <c r="HF34" s="4"/>
      <c r="HG34" s="4"/>
      <c r="HH34" s="4"/>
      <c r="HI34" s="4"/>
      <c r="HJ34" s="4"/>
      <c r="HK34" s="4"/>
      <c r="HL34" s="4"/>
      <c r="HM34" s="4"/>
      <c r="HN34" s="4"/>
      <c r="HO34" s="4"/>
      <c r="HP34" s="4"/>
      <c r="HQ34" s="4"/>
      <c r="HR34" s="4"/>
      <c r="HS34" s="4"/>
      <c r="HT34" s="4"/>
      <c r="HU34" s="4"/>
      <c r="HV34" s="4"/>
      <c r="HW34" s="4"/>
      <c r="HX34" s="4"/>
      <c r="HY34" s="4"/>
      <c r="HZ34" s="4"/>
      <c r="IA34" s="4"/>
      <c r="IB34" s="4"/>
      <c r="IC34" s="4"/>
      <c r="ID34" s="4"/>
      <c r="IE34" s="4"/>
      <c r="IF34" s="4"/>
      <c r="IG34" s="4"/>
      <c r="IH34" s="4"/>
      <c r="II34" s="4"/>
      <c r="IJ34" s="4"/>
      <c r="IK34" s="4"/>
      <c r="IL34" s="4"/>
      <c r="IM34" s="4"/>
      <c r="IN34" s="4"/>
      <c r="IO34" s="4"/>
      <c r="IP34" s="4"/>
      <c r="IQ34" s="4"/>
      <c r="IR34" s="4"/>
      <c r="IS34" s="4"/>
      <c r="IT34" s="4"/>
      <c r="IU34" s="4"/>
      <c r="IV34" s="4"/>
      <c r="IW34" s="4"/>
      <c r="IX34" s="4"/>
      <c r="IY34" s="4"/>
      <c r="IZ34" s="4"/>
      <c r="JA34" s="4"/>
      <c r="JB34" s="4"/>
      <c r="JC34" s="4"/>
      <c r="JD34" s="4"/>
      <c r="JE34" s="4"/>
      <c r="JF34" s="4"/>
      <c r="JG34" s="4"/>
      <c r="JH34" s="4"/>
      <c r="JI34" s="4"/>
      <c r="JJ34" s="4"/>
      <c r="JK34" s="4"/>
      <c r="JL34" s="4"/>
      <c r="JM34" s="4"/>
      <c r="JN34" s="4"/>
      <c r="JO34" s="4"/>
      <c r="JP34" s="4"/>
      <c r="JQ34" s="4"/>
      <c r="JR34" s="4"/>
      <c r="JS34" s="4"/>
      <c r="JT34" s="4"/>
      <c r="JU34" s="4"/>
      <c r="JV34" s="4"/>
      <c r="JW34" s="4"/>
    </row>
    <row r="35" spans="1:283" ht="29.5" thickBot="1" x14ac:dyDescent="0.4">
      <c r="A35" s="147" t="s">
        <v>224</v>
      </c>
      <c r="B35" s="151">
        <v>6</v>
      </c>
      <c r="C35" s="153" t="s">
        <v>413</v>
      </c>
      <c r="D35" s="21" t="s">
        <v>240</v>
      </c>
      <c r="E35" s="21">
        <v>179.7</v>
      </c>
      <c r="F35" s="21">
        <v>66.599999999999994</v>
      </c>
      <c r="G35" s="33">
        <f t="shared" si="12"/>
        <v>1.5015015015015016</v>
      </c>
      <c r="H35" s="33">
        <f t="shared" si="13"/>
        <v>8.498498498498499</v>
      </c>
      <c r="I35" s="21" t="s">
        <v>307</v>
      </c>
      <c r="J35" s="21" t="s">
        <v>31</v>
      </c>
      <c r="K35" s="21" t="s">
        <v>280</v>
      </c>
      <c r="L35" s="21">
        <v>411</v>
      </c>
      <c r="M35" s="21">
        <v>10800</v>
      </c>
      <c r="N35" s="21">
        <v>43500</v>
      </c>
      <c r="O35" s="21">
        <v>13.7</v>
      </c>
      <c r="P35" s="33">
        <f t="shared" si="2"/>
        <v>49.540753598032829</v>
      </c>
      <c r="Q35" s="33">
        <f t="shared" si="3"/>
        <v>4.9540753598032827</v>
      </c>
      <c r="R35" s="33">
        <f t="shared" si="4"/>
        <v>3.9540753598032827</v>
      </c>
      <c r="S35" s="21">
        <v>2</v>
      </c>
      <c r="T35" s="33">
        <f t="shared" si="5"/>
        <v>7.9081507196065655</v>
      </c>
      <c r="U35" s="21">
        <v>2.1</v>
      </c>
      <c r="V35" s="33">
        <f t="shared" si="6"/>
        <v>7.5938381427641568</v>
      </c>
      <c r="W35" s="33">
        <f t="shared" si="7"/>
        <v>1.8984595356910392</v>
      </c>
      <c r="X35" s="33">
        <f t="shared" si="8"/>
        <v>0.8984595356910392</v>
      </c>
      <c r="Y35" s="21">
        <v>5</v>
      </c>
      <c r="Z35" s="33">
        <f t="shared" si="9"/>
        <v>4.4922976784551958</v>
      </c>
      <c r="AA35" s="166"/>
      <c r="AB35" s="163"/>
      <c r="AC35" s="21" t="s">
        <v>194</v>
      </c>
      <c r="AD35" s="21">
        <v>5</v>
      </c>
      <c r="AE35" s="21" t="s">
        <v>264</v>
      </c>
      <c r="AF35" s="21">
        <v>5</v>
      </c>
      <c r="AG35" s="21"/>
      <c r="AH35" s="21"/>
      <c r="AI35" s="22"/>
      <c r="AJ35" s="4">
        <v>2.9</v>
      </c>
      <c r="AK35" s="4"/>
      <c r="AL35" s="4"/>
      <c r="AM35" s="4"/>
      <c r="AN35" s="4"/>
      <c r="AO35" s="4"/>
      <c r="AP35" s="4"/>
      <c r="AQ35" s="4"/>
      <c r="AR35" s="4"/>
      <c r="AS35" s="4"/>
      <c r="AT35" s="4"/>
      <c r="AU35" s="4"/>
      <c r="AV35" s="4"/>
      <c r="AW35" s="4"/>
      <c r="AX35" s="4"/>
      <c r="AY35" s="4"/>
      <c r="AZ35" s="4"/>
      <c r="BA35" s="4"/>
      <c r="BB35" s="4"/>
      <c r="BC35" s="4"/>
      <c r="BD35" s="4"/>
      <c r="BE35" s="4"/>
      <c r="BF35" s="4"/>
      <c r="BG35" s="4"/>
      <c r="BH35" s="4"/>
      <c r="BI35" s="4"/>
      <c r="BJ35" s="4"/>
      <c r="BK35" s="4"/>
      <c r="BL35" s="4"/>
      <c r="BM35" s="4"/>
      <c r="BN35" s="4"/>
      <c r="BO35" s="4"/>
      <c r="BP35" s="4"/>
      <c r="BQ35" s="4"/>
      <c r="BR35" s="4"/>
      <c r="BS35" s="4"/>
      <c r="BT35" s="4"/>
      <c r="BU35" s="4"/>
      <c r="BV35" s="4"/>
      <c r="BW35" s="4"/>
      <c r="BX35" s="4"/>
      <c r="BY35" s="4"/>
      <c r="BZ35" s="4"/>
      <c r="CA35" s="4"/>
      <c r="CB35" s="4"/>
      <c r="CC35" s="4"/>
      <c r="CD35" s="4"/>
      <c r="CE35" s="4"/>
      <c r="CF35" s="4"/>
      <c r="CG35" s="4"/>
      <c r="CH35" s="4"/>
      <c r="CI35" s="4"/>
      <c r="CJ35" s="4"/>
      <c r="CK35" s="4"/>
      <c r="CL35" s="4"/>
      <c r="CM35" s="4"/>
      <c r="CN35" s="4"/>
      <c r="CO35" s="4"/>
      <c r="CP35" s="4"/>
      <c r="CQ35" s="4"/>
      <c r="CR35" s="4"/>
      <c r="CS35" s="4"/>
      <c r="CT35" s="4"/>
      <c r="CU35" s="4"/>
      <c r="CV35" s="4"/>
      <c r="CW35" s="4"/>
      <c r="CX35" s="4"/>
      <c r="CY35" s="4"/>
      <c r="CZ35" s="4"/>
      <c r="DA35" s="4"/>
      <c r="DB35" s="4"/>
      <c r="DC35" s="4"/>
      <c r="DD35" s="4"/>
      <c r="DE35" s="4"/>
      <c r="DF35" s="4"/>
      <c r="DG35" s="4"/>
      <c r="DH35" s="4"/>
      <c r="DI35" s="4"/>
      <c r="DJ35" s="4"/>
      <c r="DK35" s="4"/>
      <c r="DL35" s="4"/>
      <c r="DM35" s="4"/>
      <c r="DN35" s="4"/>
      <c r="DO35" s="4"/>
      <c r="DP35" s="4"/>
      <c r="DQ35" s="4"/>
      <c r="DR35" s="4"/>
      <c r="DS35" s="4"/>
      <c r="DT35" s="4"/>
      <c r="DU35" s="4"/>
      <c r="DV35" s="4"/>
      <c r="DW35" s="4"/>
      <c r="DX35" s="4"/>
      <c r="DY35" s="4"/>
      <c r="DZ35" s="4"/>
      <c r="EA35" s="4"/>
      <c r="EB35" s="4"/>
      <c r="EC35" s="4"/>
      <c r="ED35" s="4"/>
      <c r="EE35" s="4"/>
      <c r="EF35" s="4"/>
      <c r="EG35" s="4"/>
      <c r="EH35" s="4"/>
      <c r="EI35" s="4"/>
      <c r="EJ35" s="4"/>
      <c r="EK35" s="4"/>
      <c r="EL35" s="4"/>
      <c r="EM35" s="4"/>
      <c r="EN35" s="4"/>
      <c r="EO35" s="4"/>
      <c r="EP35" s="4"/>
      <c r="EQ35" s="4"/>
      <c r="ER35" s="4"/>
      <c r="ES35" s="4"/>
      <c r="ET35" s="4"/>
      <c r="EU35" s="4"/>
      <c r="EV35" s="4"/>
      <c r="EW35" s="4"/>
      <c r="EX35" s="4"/>
      <c r="EY35" s="4"/>
      <c r="EZ35" s="4"/>
      <c r="FA35" s="4"/>
      <c r="FB35" s="4"/>
      <c r="FC35" s="4"/>
      <c r="FD35" s="4"/>
      <c r="FE35" s="4"/>
      <c r="FF35" s="4"/>
      <c r="FG35" s="4"/>
      <c r="FH35" s="4"/>
      <c r="FI35" s="4"/>
      <c r="FJ35" s="4"/>
      <c r="FK35" s="4"/>
      <c r="FL35" s="4"/>
      <c r="FM35" s="4"/>
      <c r="FN35" s="4"/>
      <c r="FO35" s="4"/>
      <c r="FP35" s="4"/>
      <c r="FQ35" s="4"/>
      <c r="FR35" s="4"/>
      <c r="FS35" s="4"/>
      <c r="FT35" s="4"/>
      <c r="FU35" s="4"/>
      <c r="FV35" s="4"/>
      <c r="FW35" s="4"/>
      <c r="FX35" s="4"/>
      <c r="FY35" s="4"/>
      <c r="FZ35" s="4"/>
      <c r="GA35" s="4"/>
      <c r="GB35" s="4"/>
      <c r="GC35" s="4"/>
      <c r="GD35" s="4"/>
      <c r="GE35" s="4"/>
      <c r="GF35" s="4"/>
      <c r="GG35" s="4"/>
      <c r="GH35" s="4"/>
      <c r="GI35" s="4"/>
      <c r="GJ35" s="4"/>
      <c r="GK35" s="4"/>
      <c r="GL35" s="4"/>
      <c r="GM35" s="4"/>
      <c r="GN35" s="4"/>
      <c r="GO35" s="4"/>
      <c r="GP35" s="4"/>
      <c r="GQ35" s="4"/>
      <c r="GR35" s="4"/>
      <c r="GS35" s="4"/>
      <c r="GT35" s="4"/>
      <c r="GU35" s="4"/>
      <c r="GV35" s="4"/>
      <c r="GW35" s="4"/>
      <c r="GX35" s="4"/>
      <c r="GY35" s="4"/>
      <c r="GZ35" s="4"/>
      <c r="HA35" s="4"/>
      <c r="HB35" s="4"/>
      <c r="HC35" s="4"/>
      <c r="HD35" s="4"/>
      <c r="HE35" s="4"/>
      <c r="HF35" s="4"/>
      <c r="HG35" s="4"/>
      <c r="HH35" s="4"/>
      <c r="HI35" s="4"/>
      <c r="HJ35" s="4"/>
      <c r="HK35" s="4"/>
      <c r="HL35" s="4"/>
      <c r="HM35" s="4"/>
      <c r="HN35" s="4"/>
      <c r="HO35" s="4"/>
      <c r="HP35" s="4"/>
      <c r="HQ35" s="4"/>
      <c r="HR35" s="4"/>
      <c r="HS35" s="4"/>
      <c r="HT35" s="4"/>
      <c r="HU35" s="4"/>
      <c r="HV35" s="4"/>
      <c r="HW35" s="4"/>
      <c r="HX35" s="4"/>
      <c r="HY35" s="4"/>
      <c r="HZ35" s="4"/>
      <c r="IA35" s="4"/>
      <c r="IB35" s="4"/>
      <c r="IC35" s="4"/>
      <c r="ID35" s="4"/>
      <c r="IE35" s="4"/>
      <c r="IF35" s="4"/>
      <c r="IG35" s="4"/>
      <c r="IH35" s="4"/>
      <c r="II35" s="4"/>
      <c r="IJ35" s="4"/>
      <c r="IK35" s="4"/>
      <c r="IL35" s="4"/>
      <c r="IM35" s="4"/>
      <c r="IN35" s="4"/>
      <c r="IO35" s="4"/>
      <c r="IP35" s="4"/>
      <c r="IQ35" s="4"/>
      <c r="IR35" s="4"/>
      <c r="IS35" s="4"/>
      <c r="IT35" s="4"/>
      <c r="IU35" s="4"/>
      <c r="IV35" s="4"/>
      <c r="IW35" s="4"/>
      <c r="IX35" s="4"/>
      <c r="IY35" s="4"/>
      <c r="IZ35" s="4"/>
      <c r="JA35" s="4"/>
      <c r="JB35" s="4"/>
      <c r="JC35" s="4"/>
      <c r="JD35" s="4"/>
      <c r="JE35" s="4"/>
      <c r="JF35" s="4"/>
      <c r="JG35" s="4"/>
      <c r="JH35" s="4"/>
      <c r="JI35" s="4"/>
      <c r="JJ35" s="4"/>
      <c r="JK35" s="4"/>
      <c r="JL35" s="4"/>
      <c r="JM35" s="4"/>
      <c r="JN35" s="4"/>
      <c r="JO35" s="4"/>
      <c r="JP35" s="4"/>
      <c r="JQ35" s="4"/>
      <c r="JR35" s="4"/>
      <c r="JS35" s="4"/>
      <c r="JT35" s="4"/>
      <c r="JU35" s="4"/>
      <c r="JV35" s="4"/>
      <c r="JW35" s="4"/>
    </row>
    <row r="36" spans="1:283" x14ac:dyDescent="0.35">
      <c r="AJ36" s="4"/>
      <c r="AK36" s="4"/>
      <c r="AL36" s="4"/>
      <c r="AM36" s="4"/>
      <c r="AN36" s="4"/>
      <c r="AO36" s="4"/>
      <c r="AP36" s="4"/>
      <c r="AQ36" s="4"/>
      <c r="AR36" s="4"/>
      <c r="AS36" s="4"/>
      <c r="AT36" s="4"/>
      <c r="AU36" s="4"/>
      <c r="AV36" s="4"/>
      <c r="AW36" s="4"/>
      <c r="AX36" s="4"/>
      <c r="AY36" s="4"/>
      <c r="AZ36" s="4"/>
      <c r="BA36" s="4"/>
      <c r="BB36" s="4"/>
      <c r="BC36" s="4"/>
      <c r="BD36" s="4"/>
      <c r="BE36" s="4"/>
      <c r="BF36" s="4"/>
      <c r="BG36" s="4"/>
      <c r="BH36" s="4"/>
      <c r="BI36" s="4"/>
      <c r="BJ36" s="4"/>
      <c r="BK36" s="4"/>
      <c r="BL36" s="4"/>
      <c r="BM36" s="4"/>
      <c r="BN36" s="4"/>
      <c r="BO36" s="4"/>
      <c r="BP36" s="4"/>
      <c r="BQ36" s="4"/>
      <c r="BR36" s="4"/>
      <c r="BS36" s="4"/>
      <c r="BT36" s="4"/>
      <c r="BU36" s="4"/>
      <c r="BV36" s="4"/>
      <c r="BW36" s="4"/>
      <c r="BX36" s="4"/>
      <c r="BY36" s="4"/>
      <c r="BZ36" s="4"/>
      <c r="CA36" s="4"/>
      <c r="CB36" s="4"/>
      <c r="CC36" s="4"/>
      <c r="CD36" s="4"/>
      <c r="CE36" s="4"/>
      <c r="CF36" s="4"/>
      <c r="CG36" s="4"/>
      <c r="CH36" s="4"/>
      <c r="CI36" s="4"/>
      <c r="CJ36" s="4"/>
      <c r="CK36" s="4"/>
      <c r="CL36" s="4"/>
      <c r="CM36" s="4"/>
      <c r="CN36" s="4"/>
      <c r="CO36" s="4"/>
      <c r="CP36" s="4"/>
      <c r="CQ36" s="4"/>
      <c r="CR36" s="4"/>
      <c r="CS36" s="4"/>
      <c r="CT36" s="4"/>
      <c r="CU36" s="4"/>
      <c r="CV36" s="4"/>
      <c r="CW36" s="4"/>
      <c r="CX36" s="4"/>
      <c r="CY36" s="4"/>
      <c r="CZ36" s="4"/>
      <c r="DA36" s="4"/>
      <c r="DB36" s="4"/>
      <c r="DC36" s="4"/>
      <c r="DD36" s="4"/>
      <c r="DE36" s="4"/>
      <c r="DF36" s="4"/>
      <c r="DG36" s="4"/>
      <c r="DH36" s="4"/>
      <c r="DI36" s="4"/>
      <c r="DJ36" s="4"/>
      <c r="DK36" s="4"/>
      <c r="DL36" s="4"/>
      <c r="DM36" s="4"/>
      <c r="DN36" s="4"/>
      <c r="DO36" s="4"/>
      <c r="DP36" s="4"/>
      <c r="DQ36" s="4"/>
      <c r="DR36" s="4"/>
      <c r="DS36" s="4"/>
      <c r="DT36" s="4"/>
      <c r="DU36" s="4"/>
      <c r="DV36" s="4"/>
      <c r="DW36" s="4"/>
      <c r="DX36" s="4"/>
      <c r="DY36" s="4"/>
      <c r="DZ36" s="4"/>
      <c r="EA36" s="4"/>
      <c r="EB36" s="4"/>
      <c r="EC36" s="4"/>
      <c r="ED36" s="4"/>
      <c r="EE36" s="4"/>
      <c r="EF36" s="4"/>
      <c r="EG36" s="4"/>
      <c r="EH36" s="4"/>
      <c r="EI36" s="4"/>
      <c r="EJ36" s="4"/>
      <c r="EK36" s="4"/>
      <c r="EL36" s="4"/>
      <c r="EM36" s="4"/>
      <c r="EN36" s="4"/>
      <c r="EO36" s="4"/>
      <c r="EP36" s="4"/>
      <c r="EQ36" s="4"/>
      <c r="ER36" s="4"/>
      <c r="ES36" s="4"/>
      <c r="ET36" s="4"/>
      <c r="EU36" s="4"/>
      <c r="EV36" s="4"/>
      <c r="EW36" s="4"/>
      <c r="EX36" s="4"/>
      <c r="EY36" s="4"/>
      <c r="EZ36" s="4"/>
      <c r="FA36" s="4"/>
      <c r="FB36" s="4"/>
      <c r="FC36" s="4"/>
      <c r="FD36" s="4"/>
      <c r="FE36" s="4"/>
      <c r="FF36" s="4"/>
      <c r="FG36" s="4"/>
      <c r="FH36" s="4"/>
      <c r="FI36" s="4"/>
      <c r="FJ36" s="4"/>
      <c r="FK36" s="4"/>
      <c r="FL36" s="4"/>
      <c r="FM36" s="4"/>
      <c r="FN36" s="4"/>
      <c r="FO36" s="4"/>
      <c r="FP36" s="4"/>
      <c r="FQ36" s="4"/>
      <c r="FR36" s="4"/>
      <c r="FS36" s="4"/>
      <c r="FT36" s="4"/>
      <c r="FU36" s="4"/>
      <c r="FV36" s="4"/>
      <c r="FW36" s="4"/>
      <c r="FX36" s="4"/>
      <c r="FY36" s="4"/>
      <c r="FZ36" s="4"/>
      <c r="GA36" s="4"/>
      <c r="GB36" s="4"/>
      <c r="GC36" s="4"/>
      <c r="GD36" s="4"/>
      <c r="GE36" s="4"/>
      <c r="GF36" s="4"/>
      <c r="GG36" s="4"/>
      <c r="GH36" s="4"/>
      <c r="GI36" s="4"/>
      <c r="GJ36" s="4"/>
      <c r="GK36" s="4"/>
      <c r="GL36" s="4"/>
      <c r="GM36" s="4"/>
      <c r="GN36" s="4"/>
      <c r="GO36" s="4"/>
      <c r="GP36" s="4"/>
      <c r="GQ36" s="4"/>
      <c r="GR36" s="4"/>
      <c r="GS36" s="4"/>
      <c r="GT36" s="4"/>
      <c r="GU36" s="4"/>
      <c r="GV36" s="4"/>
      <c r="GW36" s="4"/>
      <c r="GX36" s="4"/>
      <c r="GY36" s="4"/>
      <c r="GZ36" s="4"/>
      <c r="HA36" s="4"/>
      <c r="HB36" s="4"/>
      <c r="HC36" s="4"/>
      <c r="HD36" s="4"/>
      <c r="HE36" s="4"/>
      <c r="HF36" s="4"/>
      <c r="HG36" s="4"/>
      <c r="HH36" s="4"/>
      <c r="HI36" s="4"/>
      <c r="HJ36" s="4"/>
      <c r="HK36" s="4"/>
      <c r="HL36" s="4"/>
      <c r="HM36" s="4"/>
      <c r="HN36" s="4"/>
      <c r="HO36" s="4"/>
      <c r="HP36" s="4"/>
      <c r="HQ36" s="4"/>
      <c r="HR36" s="4"/>
      <c r="HS36" s="4"/>
      <c r="HT36" s="4"/>
      <c r="HU36" s="4"/>
      <c r="HV36" s="4"/>
      <c r="HW36" s="4"/>
      <c r="HX36" s="4"/>
      <c r="HY36" s="4"/>
      <c r="HZ36" s="4"/>
      <c r="IA36" s="4"/>
      <c r="IB36" s="4"/>
      <c r="IC36" s="4"/>
      <c r="ID36" s="4"/>
      <c r="IE36" s="4"/>
      <c r="IF36" s="4"/>
      <c r="IG36" s="4"/>
      <c r="IH36" s="4"/>
      <c r="II36" s="4"/>
      <c r="IJ36" s="4"/>
      <c r="IK36" s="4"/>
      <c r="IL36" s="4"/>
      <c r="IM36" s="4"/>
      <c r="IN36" s="4"/>
      <c r="IO36" s="4"/>
      <c r="IP36" s="4"/>
      <c r="IQ36" s="4"/>
      <c r="IR36" s="4"/>
      <c r="IS36" s="4"/>
      <c r="IT36" s="4"/>
      <c r="IU36" s="4"/>
      <c r="IV36" s="4"/>
      <c r="IW36" s="4"/>
      <c r="IX36" s="4"/>
      <c r="IY36" s="4"/>
      <c r="IZ36" s="4"/>
      <c r="JA36" s="4"/>
      <c r="JB36" s="4"/>
      <c r="JC36" s="4"/>
      <c r="JD36" s="4"/>
      <c r="JE36" s="4"/>
      <c r="JF36" s="4"/>
      <c r="JG36" s="4"/>
      <c r="JH36" s="4"/>
      <c r="JI36" s="4"/>
      <c r="JJ36" s="4"/>
      <c r="JK36" s="4"/>
      <c r="JL36" s="4"/>
      <c r="JM36" s="4"/>
      <c r="JN36" s="4"/>
      <c r="JO36" s="4"/>
      <c r="JP36" s="4"/>
      <c r="JQ36" s="4"/>
      <c r="JR36" s="4"/>
      <c r="JS36" s="4"/>
      <c r="JT36" s="4"/>
      <c r="JU36" s="4"/>
      <c r="JV36" s="4"/>
      <c r="JW36" s="4"/>
    </row>
    <row r="37" spans="1:283" x14ac:dyDescent="0.35">
      <c r="A37" s="4"/>
      <c r="B37" s="4"/>
      <c r="C37" s="4"/>
      <c r="D37" s="4"/>
      <c r="E37" s="4"/>
      <c r="F37" s="4"/>
      <c r="G37" s="4"/>
      <c r="H37" s="4"/>
      <c r="I37" s="4"/>
      <c r="J37" s="4"/>
      <c r="L37" s="146"/>
      <c r="AJ37" s="4"/>
      <c r="AK37" s="4"/>
      <c r="AL37" s="4"/>
      <c r="AM37" s="4"/>
      <c r="AN37" s="4"/>
      <c r="AO37" s="4"/>
      <c r="AP37" s="4"/>
      <c r="AQ37" s="4"/>
      <c r="AR37" s="4"/>
      <c r="AS37" s="4"/>
      <c r="AT37" s="4"/>
      <c r="AU37" s="4"/>
      <c r="AV37" s="4"/>
      <c r="AW37" s="4"/>
      <c r="AX37" s="4"/>
      <c r="AY37" s="4"/>
      <c r="AZ37" s="4"/>
      <c r="BA37" s="4"/>
      <c r="BB37" s="4"/>
      <c r="BC37" s="4"/>
      <c r="BD37" s="4"/>
      <c r="BE37" s="4"/>
      <c r="BF37" s="4"/>
      <c r="BG37" s="4"/>
      <c r="BH37" s="4"/>
      <c r="BI37" s="4"/>
      <c r="BJ37" s="4"/>
      <c r="BK37" s="4"/>
      <c r="BL37" s="4"/>
      <c r="BM37" s="4"/>
      <c r="BN37" s="4"/>
      <c r="BO37" s="4"/>
      <c r="BP37" s="4"/>
      <c r="BQ37" s="4"/>
      <c r="BR37" s="4"/>
      <c r="BS37" s="4"/>
      <c r="BT37" s="4"/>
      <c r="BU37" s="4"/>
      <c r="BV37" s="4"/>
      <c r="BW37" s="4"/>
      <c r="BX37" s="4"/>
      <c r="BY37" s="4"/>
      <c r="BZ37" s="4"/>
      <c r="CA37" s="4"/>
      <c r="CB37" s="4"/>
      <c r="CC37" s="4"/>
      <c r="CD37" s="4"/>
      <c r="CE37" s="4"/>
      <c r="CF37" s="4"/>
      <c r="CG37" s="4"/>
      <c r="CH37" s="4"/>
      <c r="CI37" s="4"/>
      <c r="CJ37" s="4"/>
      <c r="CK37" s="4"/>
      <c r="CL37" s="4"/>
      <c r="CM37" s="4"/>
      <c r="CN37" s="4"/>
      <c r="CO37" s="4"/>
      <c r="CP37" s="4"/>
      <c r="CQ37" s="4"/>
      <c r="CR37" s="4"/>
      <c r="CS37" s="4"/>
      <c r="CT37" s="4"/>
      <c r="CU37" s="4"/>
      <c r="CV37" s="4"/>
      <c r="CW37" s="4"/>
      <c r="CX37" s="4"/>
      <c r="CY37" s="4"/>
      <c r="CZ37" s="4"/>
      <c r="DA37" s="4"/>
      <c r="DB37" s="4"/>
      <c r="DC37" s="4"/>
      <c r="DD37" s="4"/>
      <c r="DE37" s="4"/>
      <c r="DF37" s="4"/>
      <c r="DG37" s="4"/>
      <c r="DH37" s="4"/>
      <c r="DI37" s="4"/>
      <c r="DJ37" s="4"/>
      <c r="DK37" s="4"/>
      <c r="DL37" s="4"/>
      <c r="DM37" s="4"/>
      <c r="DN37" s="4"/>
      <c r="DO37" s="4"/>
      <c r="DP37" s="4"/>
      <c r="DQ37" s="4"/>
      <c r="DR37" s="4"/>
      <c r="DS37" s="4"/>
      <c r="DT37" s="4"/>
      <c r="DU37" s="4"/>
      <c r="DV37" s="4"/>
      <c r="DW37" s="4"/>
      <c r="DX37" s="4"/>
      <c r="DY37" s="4"/>
      <c r="DZ37" s="4"/>
      <c r="EA37" s="4"/>
      <c r="EB37" s="4"/>
      <c r="EC37" s="4"/>
      <c r="ED37" s="4"/>
      <c r="EE37" s="4"/>
      <c r="EF37" s="4"/>
      <c r="EG37" s="4"/>
      <c r="EH37" s="4"/>
      <c r="EI37" s="4"/>
      <c r="EJ37" s="4"/>
      <c r="EK37" s="4"/>
      <c r="EL37" s="4"/>
      <c r="EM37" s="4"/>
      <c r="EN37" s="4"/>
      <c r="EO37" s="4"/>
      <c r="EP37" s="4"/>
      <c r="EQ37" s="4"/>
      <c r="ER37" s="4"/>
      <c r="ES37" s="4"/>
      <c r="ET37" s="4"/>
      <c r="EU37" s="4"/>
      <c r="EV37" s="4"/>
      <c r="EW37" s="4"/>
      <c r="EX37" s="4"/>
      <c r="EY37" s="4"/>
      <c r="EZ37" s="4"/>
      <c r="FA37" s="4"/>
      <c r="FB37" s="4"/>
      <c r="FC37" s="4"/>
      <c r="FD37" s="4"/>
      <c r="FE37" s="4"/>
      <c r="FF37" s="4"/>
      <c r="FG37" s="4"/>
      <c r="FH37" s="4"/>
      <c r="FI37" s="4"/>
      <c r="FJ37" s="4"/>
      <c r="FK37" s="4"/>
      <c r="FL37" s="4"/>
      <c r="FM37" s="4"/>
      <c r="FN37" s="4"/>
      <c r="FO37" s="4"/>
      <c r="FP37" s="4"/>
      <c r="FQ37" s="4"/>
      <c r="FR37" s="4"/>
      <c r="FS37" s="4"/>
      <c r="FT37" s="4"/>
      <c r="FU37" s="4"/>
      <c r="FV37" s="4"/>
      <c r="FW37" s="4"/>
      <c r="FX37" s="4"/>
      <c r="FY37" s="4"/>
      <c r="FZ37" s="4"/>
      <c r="GA37" s="4"/>
      <c r="GB37" s="4"/>
      <c r="GC37" s="4"/>
      <c r="GD37" s="4"/>
      <c r="GE37" s="4"/>
      <c r="GF37" s="4"/>
      <c r="GG37" s="4"/>
      <c r="GH37" s="4"/>
      <c r="GI37" s="4"/>
      <c r="GJ37" s="4"/>
      <c r="GK37" s="4"/>
      <c r="GL37" s="4"/>
      <c r="GM37" s="4"/>
      <c r="GN37" s="4"/>
      <c r="GO37" s="4"/>
      <c r="GP37" s="4"/>
      <c r="GQ37" s="4"/>
      <c r="GR37" s="4"/>
      <c r="GS37" s="4"/>
      <c r="GT37" s="4"/>
      <c r="GU37" s="4"/>
      <c r="GV37" s="4"/>
      <c r="GW37" s="4"/>
      <c r="GX37" s="4"/>
      <c r="GY37" s="4"/>
      <c r="GZ37" s="4"/>
      <c r="HA37" s="4"/>
      <c r="HB37" s="4"/>
      <c r="HC37" s="4"/>
      <c r="HD37" s="4"/>
      <c r="HE37" s="4"/>
      <c r="HF37" s="4"/>
      <c r="HG37" s="4"/>
      <c r="HH37" s="4"/>
      <c r="HI37" s="4"/>
      <c r="HJ37" s="4"/>
      <c r="HK37" s="4"/>
      <c r="HL37" s="4"/>
      <c r="HM37" s="4"/>
      <c r="HN37" s="4"/>
      <c r="HO37" s="4"/>
      <c r="HP37" s="4"/>
      <c r="HQ37" s="4"/>
      <c r="HR37" s="4"/>
      <c r="HS37" s="4"/>
      <c r="HT37" s="4"/>
      <c r="HU37" s="4"/>
      <c r="HV37" s="4"/>
      <c r="HW37" s="4"/>
      <c r="HX37" s="4"/>
      <c r="HY37" s="4"/>
      <c r="HZ37" s="4"/>
      <c r="IA37" s="4"/>
      <c r="IB37" s="4"/>
      <c r="IC37" s="4"/>
      <c r="ID37" s="4"/>
      <c r="IE37" s="4"/>
      <c r="IF37" s="4"/>
      <c r="IG37" s="4"/>
      <c r="IH37" s="4"/>
      <c r="II37" s="4"/>
      <c r="IJ37" s="4"/>
      <c r="IK37" s="4"/>
      <c r="IL37" s="4"/>
      <c r="IM37" s="4"/>
      <c r="IN37" s="4"/>
      <c r="IO37" s="4"/>
      <c r="IP37" s="4"/>
      <c r="IQ37" s="4"/>
      <c r="IR37" s="4"/>
      <c r="IS37" s="4"/>
      <c r="IT37" s="4"/>
      <c r="IU37" s="4"/>
      <c r="IV37" s="4"/>
      <c r="IW37" s="4"/>
      <c r="IX37" s="4"/>
      <c r="IY37" s="4"/>
      <c r="IZ37" s="4"/>
      <c r="JA37" s="4"/>
      <c r="JB37" s="4"/>
      <c r="JC37" s="4"/>
      <c r="JD37" s="4"/>
      <c r="JE37" s="4"/>
      <c r="JF37" s="4"/>
      <c r="JG37" s="4"/>
      <c r="JH37" s="4"/>
      <c r="JI37" s="4"/>
      <c r="JJ37" s="4"/>
      <c r="JK37" s="4"/>
      <c r="JL37" s="4"/>
      <c r="JM37" s="4"/>
      <c r="JN37" s="4"/>
      <c r="JO37" s="4"/>
      <c r="JP37" s="4"/>
      <c r="JQ37" s="4"/>
      <c r="JR37" s="4"/>
      <c r="JS37" s="4"/>
      <c r="JT37" s="4"/>
      <c r="JU37" s="4"/>
      <c r="JV37" s="4"/>
      <c r="JW37" s="4"/>
    </row>
    <row r="38" spans="1:283" x14ac:dyDescent="0.35">
      <c r="A38" s="4"/>
      <c r="B38" s="155"/>
      <c r="C38" s="155"/>
      <c r="D38" s="155"/>
      <c r="E38" s="4"/>
      <c r="F38" s="83"/>
      <c r="G38" s="4"/>
      <c r="H38" s="83"/>
      <c r="I38" s="4"/>
      <c r="J38" s="4"/>
    </row>
    <row r="39" spans="1:283" x14ac:dyDescent="0.35">
      <c r="A39" s="4"/>
      <c r="B39" s="123"/>
      <c r="C39" s="123"/>
      <c r="D39" s="4"/>
      <c r="E39" s="88"/>
      <c r="F39" s="88"/>
      <c r="G39" s="88"/>
      <c r="H39" s="4"/>
      <c r="I39" s="88"/>
      <c r="J39" s="4"/>
    </row>
    <row r="40" spans="1:283" x14ac:dyDescent="0.35">
      <c r="A40" s="4"/>
      <c r="B40" s="123"/>
      <c r="C40" s="123"/>
      <c r="D40" s="4"/>
      <c r="E40" s="88"/>
      <c r="F40" s="88"/>
      <c r="G40" s="88"/>
      <c r="H40" s="4"/>
      <c r="I40" s="88"/>
      <c r="J40" s="4"/>
    </row>
    <row r="41" spans="1:283" x14ac:dyDescent="0.35">
      <c r="A41" s="4"/>
      <c r="B41" s="123"/>
      <c r="C41" s="123"/>
      <c r="D41" s="4"/>
      <c r="E41" s="88"/>
      <c r="F41" s="88"/>
      <c r="G41" s="88"/>
      <c r="H41" s="4"/>
      <c r="I41" s="88"/>
      <c r="J41" s="4"/>
    </row>
    <row r="42" spans="1:283" x14ac:dyDescent="0.35">
      <c r="A42" s="4"/>
      <c r="B42" s="123"/>
      <c r="C42" s="123"/>
      <c r="D42" s="4"/>
      <c r="E42" s="88"/>
      <c r="F42" s="88"/>
      <c r="G42" s="88"/>
      <c r="H42" s="4"/>
      <c r="I42" s="88"/>
      <c r="J42" s="4"/>
    </row>
    <row r="43" spans="1:283" x14ac:dyDescent="0.35">
      <c r="A43" s="4"/>
      <c r="B43" s="123"/>
      <c r="C43" s="123"/>
      <c r="D43" s="4"/>
      <c r="E43" s="88"/>
      <c r="F43" s="88"/>
      <c r="G43" s="88"/>
      <c r="H43" s="4"/>
      <c r="I43" s="88"/>
      <c r="J43" s="4"/>
    </row>
    <row r="44" spans="1:283" x14ac:dyDescent="0.35">
      <c r="A44" s="4"/>
      <c r="B44" s="123"/>
      <c r="C44" s="123"/>
      <c r="D44" s="4"/>
      <c r="E44" s="88"/>
      <c r="F44" s="88"/>
      <c r="G44" s="88"/>
      <c r="H44" s="4"/>
      <c r="I44" s="88"/>
      <c r="J44" s="4"/>
    </row>
    <row r="45" spans="1:283" x14ac:dyDescent="0.35">
      <c r="A45" s="4"/>
      <c r="B45" s="123"/>
      <c r="C45" s="123"/>
      <c r="D45" s="4"/>
      <c r="E45" s="88"/>
      <c r="F45" s="88"/>
      <c r="G45" s="88"/>
      <c r="H45" s="4"/>
      <c r="I45" s="88"/>
      <c r="J45" s="4"/>
    </row>
    <row r="46" spans="1:283" x14ac:dyDescent="0.35">
      <c r="A46" s="4"/>
      <c r="B46" s="123"/>
      <c r="C46" s="123"/>
      <c r="D46" s="4"/>
      <c r="E46" s="88"/>
      <c r="F46" s="88"/>
      <c r="G46" s="88"/>
      <c r="H46" s="4"/>
      <c r="I46" s="88"/>
      <c r="J46" s="4"/>
    </row>
    <row r="47" spans="1:283" x14ac:dyDescent="0.35">
      <c r="A47" s="4"/>
      <c r="B47" s="123"/>
      <c r="C47" s="123"/>
      <c r="D47" s="4"/>
      <c r="E47" s="88"/>
      <c r="F47" s="88"/>
      <c r="G47" s="88"/>
      <c r="H47" s="4"/>
      <c r="I47" s="88"/>
      <c r="J47" s="4"/>
    </row>
    <row r="48" spans="1:283" x14ac:dyDescent="0.35">
      <c r="A48" s="4"/>
      <c r="B48" s="123"/>
      <c r="C48" s="123"/>
      <c r="D48" s="4"/>
      <c r="E48" s="88"/>
      <c r="F48" s="88"/>
      <c r="G48" s="88"/>
      <c r="H48" s="4"/>
      <c r="I48" s="88"/>
      <c r="J48" s="4"/>
    </row>
    <row r="49" spans="1:10" x14ac:dyDescent="0.35">
      <c r="A49" s="4"/>
      <c r="B49" s="123"/>
      <c r="C49" s="123"/>
      <c r="D49" s="4"/>
      <c r="E49" s="88"/>
      <c r="F49" s="88"/>
      <c r="G49" s="88"/>
      <c r="H49" s="4"/>
      <c r="I49" s="88"/>
      <c r="J49" s="4"/>
    </row>
    <row r="50" spans="1:10" x14ac:dyDescent="0.35">
      <c r="A50" s="4"/>
      <c r="B50" s="123"/>
      <c r="C50" s="123"/>
      <c r="D50" s="4"/>
      <c r="E50" s="88"/>
      <c r="F50" s="88"/>
      <c r="G50" s="88"/>
      <c r="H50" s="4"/>
      <c r="I50" s="88"/>
      <c r="J50" s="4"/>
    </row>
    <row r="51" spans="1:10" x14ac:dyDescent="0.35">
      <c r="A51" s="4"/>
      <c r="B51" s="123"/>
      <c r="C51" s="123"/>
      <c r="D51" s="4"/>
      <c r="E51" s="88"/>
      <c r="F51" s="88"/>
      <c r="G51" s="88"/>
      <c r="H51" s="4"/>
      <c r="I51" s="88"/>
      <c r="J51" s="4"/>
    </row>
    <row r="52" spans="1:10" x14ac:dyDescent="0.35">
      <c r="A52" s="4"/>
      <c r="B52" s="123"/>
      <c r="C52" s="123"/>
      <c r="D52" s="4"/>
      <c r="E52" s="88"/>
      <c r="F52" s="88"/>
      <c r="G52" s="88"/>
      <c r="H52" s="4"/>
      <c r="I52" s="88"/>
      <c r="J52" s="4"/>
    </row>
    <row r="53" spans="1:10" x14ac:dyDescent="0.35">
      <c r="A53" s="4"/>
      <c r="B53" s="123"/>
      <c r="C53" s="123"/>
      <c r="D53" s="4"/>
      <c r="E53" s="88"/>
      <c r="F53" s="88"/>
      <c r="G53" s="88"/>
      <c r="H53" s="4"/>
      <c r="I53" s="88"/>
      <c r="J53" s="4"/>
    </row>
    <row r="54" spans="1:10" x14ac:dyDescent="0.35">
      <c r="A54" s="4"/>
      <c r="B54" s="123"/>
      <c r="C54" s="123"/>
      <c r="D54" s="4"/>
      <c r="E54" s="88"/>
      <c r="F54" s="88"/>
      <c r="G54" s="88"/>
      <c r="H54" s="4"/>
      <c r="I54" s="88"/>
      <c r="J54" s="4"/>
    </row>
    <row r="55" spans="1:10" x14ac:dyDescent="0.35">
      <c r="A55" s="4"/>
      <c r="B55" s="4"/>
      <c r="C55" s="4"/>
      <c r="D55" s="4"/>
      <c r="E55" s="4"/>
      <c r="F55" s="4"/>
      <c r="G55" s="4"/>
      <c r="H55" s="4"/>
      <c r="I55" s="4"/>
      <c r="J55" s="4"/>
    </row>
    <row r="56" spans="1:10" x14ac:dyDescent="0.35">
      <c r="A56" s="4"/>
      <c r="B56" s="4"/>
      <c r="C56" s="4"/>
      <c r="D56" s="4"/>
      <c r="E56" s="4"/>
      <c r="F56" s="4"/>
      <c r="G56" s="4"/>
      <c r="H56" s="4"/>
      <c r="I56" s="4"/>
      <c r="J56" s="4"/>
    </row>
    <row r="57" spans="1:10" x14ac:dyDescent="0.35">
      <c r="A57" s="4"/>
      <c r="B57" s="4"/>
      <c r="C57" s="4"/>
      <c r="D57" s="4"/>
      <c r="E57" s="4"/>
      <c r="F57" s="4"/>
      <c r="G57" s="4"/>
      <c r="H57" s="4"/>
      <c r="I57" s="4"/>
      <c r="J57" s="4"/>
    </row>
  </sheetData>
  <mergeCells count="5">
    <mergeCell ref="E18:K18"/>
    <mergeCell ref="L18:N18"/>
    <mergeCell ref="O18:Z18"/>
    <mergeCell ref="AC18:AI18"/>
    <mergeCell ref="AA18:AB18"/>
  </mergeCells>
  <pageMargins left="0.7" right="0.7" top="0.75" bottom="0.75" header="0.3" footer="0.3"/>
  <pageSetup paperSize="9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Adapters&amp;Primers</vt:lpstr>
      <vt:lpstr>Experiment 1</vt:lpstr>
      <vt:lpstr>Experiment 2</vt:lpstr>
      <vt:lpstr>Experiment 3 </vt:lpstr>
      <vt:lpstr>Experiment 4</vt:lpstr>
      <vt:lpstr>Experiment 5</vt:lpstr>
      <vt:lpstr>Experiment 6</vt:lpstr>
      <vt:lpstr>Experiment 7</vt:lpstr>
      <vt:lpstr>Exp 7.1</vt:lpstr>
      <vt:lpstr>Comparing ROIs</vt:lpstr>
      <vt:lpstr>Sheet1</vt:lpstr>
      <vt:lpstr>Sheet2</vt:lpstr>
      <vt:lpstr>Sheet3</vt:lpstr>
      <vt:lpstr>Seq Runs</vt:lpstr>
      <vt:lpstr>Reagent storage</vt:lpstr>
    </vt:vector>
  </TitlesOfParts>
  <Company>King's College Hospital NHS Foundation Trust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Charlton, Jessica</dc:creator>
  <cp:lastModifiedBy>Charlton, Jessica</cp:lastModifiedBy>
  <cp:lastPrinted>2020-09-07T12:40:03Z</cp:lastPrinted>
  <dcterms:created xsi:type="dcterms:W3CDTF">2020-07-14T07:54:39Z</dcterms:created>
  <dcterms:modified xsi:type="dcterms:W3CDTF">2020-11-19T15:50:53Z</dcterms:modified>
</cp:coreProperties>
</file>